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725"/>
  <workbookPr showInkAnnotation="0" autoCompressPictures="0"/>
  <xr:revisionPtr revIDLastSave="0" documentId="11_BBAF377D82A9F6280C7851AD15C4E97A9545BFCB" xr6:coauthVersionLast="46" xr6:coauthVersionMax="46" xr10:uidLastSave="{00000000-0000-0000-0000-000000000000}"/>
  <bookViews>
    <workbookView xWindow="-120" yWindow="-120" windowWidth="20730" windowHeight="11760" tabRatio="921" xr2:uid="{00000000-000D-0000-FFFF-FFFF00000000}"/>
  </bookViews>
  <sheets>
    <sheet name="Návod" sheetId="1" r:id="rId1"/>
    <sheet name="ZÁUJEMCA" sheetId="3" r:id="rId2"/>
    <sheet name="HODNOTITEĽ" sheetId="5" r:id="rId3"/>
    <sheet name="UKÁŽKA-ZÁUJEMCA" sheetId="8" r:id="rId4"/>
    <sheet name="UKÁŽKA-HODNOTITEĽ" sheetId="9" r:id="rId5"/>
    <sheet name="Čiastkové ukazovatele Projekt" sheetId="13" r:id="rId6"/>
    <sheet name="Čiastkové ukazovatele Program" sheetId="14" r:id="rId7"/>
    <sheet name="Čiastkové ukazovatele Portfólio" sheetId="15" r:id="rId8"/>
    <sheet name="POMOCNY VYPOCET podm. recert." sheetId="10" r:id="rId9"/>
    <sheet name="UKAZKA VYPOCTU podm. recert." sheetId="11" r:id="rId10"/>
    <sheet name="HODNOTITEĽ podm. recert." sheetId="12" r:id="rId11"/>
  </sheets>
  <externalReferences>
    <externalReference r:id="rId12"/>
  </externalReferences>
  <definedNames>
    <definedName name="Projekt">ZÁUJEMCA!$H$4</definedName>
  </definedNames>
  <calcPr calcId="191028" calcCompleted="0"/>
  <customWorkbookViews>
    <customWorkbookView name="William Duncan - Personal View" guid="{740DCA0A-182B-E649-BC90-296BE2BDEAB7}" mergeInterval="0" personalView="1" yWindow="54" windowWidth="1280" windowHeight="674" tabRatio="500" activeSheetId="1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" i="15" l="1"/>
  <c r="P3" i="14"/>
  <c r="P2" i="15"/>
  <c r="P2" i="14"/>
  <c r="P3" i="13"/>
  <c r="P2" i="13"/>
  <c r="F4" i="15"/>
  <c r="F4" i="14"/>
  <c r="F3" i="15"/>
  <c r="F3" i="14"/>
  <c r="F2" i="15"/>
  <c r="F2" i="14"/>
  <c r="F4" i="13"/>
  <c r="F3" i="13"/>
  <c r="G2" i="5"/>
  <c r="F2" i="13"/>
  <c r="Q5" i="5"/>
  <c r="AC17" i="5" s="1"/>
  <c r="R11" i="5"/>
  <c r="AG11" i="9"/>
  <c r="AG12" i="9"/>
  <c r="AG13" i="9"/>
  <c r="AG14" i="9"/>
  <c r="AG15" i="9"/>
  <c r="AG16" i="9"/>
  <c r="AG17" i="9"/>
  <c r="AG18" i="9"/>
  <c r="AG19" i="9"/>
  <c r="AG20" i="9"/>
  <c r="C106" i="15"/>
  <c r="S16" i="15"/>
  <c r="S93" i="15" s="1"/>
  <c r="S25" i="15"/>
  <c r="S94" i="15"/>
  <c r="S33" i="15"/>
  <c r="S95" i="15" s="1"/>
  <c r="S42" i="15"/>
  <c r="S96" i="15"/>
  <c r="S50" i="15"/>
  <c r="S97" i="15" s="1"/>
  <c r="S60" i="15"/>
  <c r="S98" i="15"/>
  <c r="S69" i="15"/>
  <c r="S99" i="15" s="1"/>
  <c r="S76" i="15"/>
  <c r="S100" i="15"/>
  <c r="S82" i="15"/>
  <c r="S101" i="15" s="1"/>
  <c r="S89" i="15"/>
  <c r="S102" i="15"/>
  <c r="D103" i="15"/>
  <c r="R16" i="15"/>
  <c r="R93" i="15"/>
  <c r="R25" i="15"/>
  <c r="R94" i="15" s="1"/>
  <c r="R33" i="15"/>
  <c r="R95" i="15"/>
  <c r="R42" i="15"/>
  <c r="R96" i="15" s="1"/>
  <c r="R50" i="15"/>
  <c r="R97" i="15"/>
  <c r="R60" i="15"/>
  <c r="R98" i="15" s="1"/>
  <c r="R69" i="15"/>
  <c r="R99" i="15"/>
  <c r="R76" i="15"/>
  <c r="R100" i="15" s="1"/>
  <c r="R82" i="15"/>
  <c r="R101" i="15"/>
  <c r="R89" i="15"/>
  <c r="R102" i="15" s="1"/>
  <c r="Q16" i="15"/>
  <c r="Q93" i="15" s="1"/>
  <c r="Q25" i="15"/>
  <c r="Q94" i="15"/>
  <c r="Q33" i="15"/>
  <c r="Q95" i="15" s="1"/>
  <c r="Q42" i="15"/>
  <c r="Q96" i="15"/>
  <c r="Q50" i="15"/>
  <c r="Q97" i="15" s="1"/>
  <c r="Q60" i="15"/>
  <c r="Q98" i="15"/>
  <c r="Q69" i="15"/>
  <c r="Q99" i="15" s="1"/>
  <c r="Q76" i="15"/>
  <c r="Q100" i="15"/>
  <c r="Q82" i="15"/>
  <c r="Q101" i="15" s="1"/>
  <c r="Q89" i="15"/>
  <c r="Q102" i="15"/>
  <c r="P16" i="15"/>
  <c r="P93" i="15"/>
  <c r="P25" i="15"/>
  <c r="P94" i="15" s="1"/>
  <c r="P33" i="15"/>
  <c r="P95" i="15"/>
  <c r="P42" i="15"/>
  <c r="P96" i="15" s="1"/>
  <c r="P50" i="15"/>
  <c r="P97" i="15"/>
  <c r="P60" i="15"/>
  <c r="P98" i="15" s="1"/>
  <c r="P69" i="15"/>
  <c r="P99" i="15"/>
  <c r="P76" i="15"/>
  <c r="P100" i="15" s="1"/>
  <c r="P82" i="15"/>
  <c r="P101" i="15"/>
  <c r="P89" i="15"/>
  <c r="P102" i="15" s="1"/>
  <c r="O16" i="15"/>
  <c r="O93" i="15" s="1"/>
  <c r="O25" i="15"/>
  <c r="O94" i="15"/>
  <c r="O33" i="15"/>
  <c r="O95" i="15" s="1"/>
  <c r="O42" i="15"/>
  <c r="O96" i="15"/>
  <c r="O50" i="15"/>
  <c r="O97" i="15" s="1"/>
  <c r="O60" i="15"/>
  <c r="O98" i="15"/>
  <c r="O69" i="15"/>
  <c r="O99" i="15" s="1"/>
  <c r="O76" i="15"/>
  <c r="O100" i="15"/>
  <c r="O82" i="15"/>
  <c r="O101" i="15" s="1"/>
  <c r="O89" i="15"/>
  <c r="O102" i="15"/>
  <c r="N16" i="15"/>
  <c r="N93" i="15"/>
  <c r="N25" i="15"/>
  <c r="N94" i="15" s="1"/>
  <c r="N33" i="15"/>
  <c r="N95" i="15"/>
  <c r="N42" i="15"/>
  <c r="N96" i="15" s="1"/>
  <c r="N50" i="15"/>
  <c r="N97" i="15"/>
  <c r="N60" i="15"/>
  <c r="N98" i="15" s="1"/>
  <c r="N69" i="15"/>
  <c r="N99" i="15"/>
  <c r="N76" i="15"/>
  <c r="N100" i="15" s="1"/>
  <c r="N82" i="15"/>
  <c r="N101" i="15"/>
  <c r="N89" i="15"/>
  <c r="N102" i="15" s="1"/>
  <c r="M16" i="15"/>
  <c r="M93" i="15" s="1"/>
  <c r="M25" i="15"/>
  <c r="M94" i="15"/>
  <c r="M33" i="15"/>
  <c r="M95" i="15" s="1"/>
  <c r="M42" i="15"/>
  <c r="M96" i="15"/>
  <c r="M50" i="15"/>
  <c r="M97" i="15" s="1"/>
  <c r="M60" i="15"/>
  <c r="M98" i="15"/>
  <c r="M69" i="15"/>
  <c r="M99" i="15" s="1"/>
  <c r="M76" i="15"/>
  <c r="M100" i="15"/>
  <c r="M82" i="15"/>
  <c r="M101" i="15" s="1"/>
  <c r="M89" i="15"/>
  <c r="M102" i="15"/>
  <c r="L16" i="15"/>
  <c r="L93" i="15"/>
  <c r="L25" i="15"/>
  <c r="L94" i="15" s="1"/>
  <c r="L33" i="15"/>
  <c r="L95" i="15"/>
  <c r="L42" i="15"/>
  <c r="L96" i="15" s="1"/>
  <c r="L50" i="15"/>
  <c r="L97" i="15"/>
  <c r="L60" i="15"/>
  <c r="L98" i="15" s="1"/>
  <c r="L69" i="15"/>
  <c r="L99" i="15"/>
  <c r="L76" i="15"/>
  <c r="L100" i="15" s="1"/>
  <c r="L82" i="15"/>
  <c r="L101" i="15"/>
  <c r="L89" i="15"/>
  <c r="L102" i="15" s="1"/>
  <c r="K16" i="15"/>
  <c r="K93" i="15" s="1"/>
  <c r="K25" i="15"/>
  <c r="K94" i="15"/>
  <c r="K33" i="15"/>
  <c r="K95" i="15" s="1"/>
  <c r="K42" i="15"/>
  <c r="K96" i="15"/>
  <c r="K50" i="15"/>
  <c r="K97" i="15" s="1"/>
  <c r="K60" i="15"/>
  <c r="K98" i="15"/>
  <c r="K69" i="15"/>
  <c r="K99" i="15" s="1"/>
  <c r="K76" i="15"/>
  <c r="K100" i="15"/>
  <c r="K82" i="15"/>
  <c r="K101" i="15" s="1"/>
  <c r="K89" i="15"/>
  <c r="K102" i="15"/>
  <c r="J16" i="15"/>
  <c r="J93" i="15"/>
  <c r="J25" i="15"/>
  <c r="J94" i="15" s="1"/>
  <c r="J33" i="15"/>
  <c r="J95" i="15"/>
  <c r="J42" i="15"/>
  <c r="J96" i="15" s="1"/>
  <c r="J50" i="15"/>
  <c r="J97" i="15"/>
  <c r="J60" i="15"/>
  <c r="J98" i="15" s="1"/>
  <c r="J69" i="15"/>
  <c r="J99" i="15"/>
  <c r="J76" i="15"/>
  <c r="J100" i="15" s="1"/>
  <c r="J82" i="15"/>
  <c r="J101" i="15"/>
  <c r="J89" i="15"/>
  <c r="J102" i="15" s="1"/>
  <c r="I16" i="15"/>
  <c r="I93" i="15" s="1"/>
  <c r="I25" i="15"/>
  <c r="I94" i="15"/>
  <c r="I33" i="15"/>
  <c r="I95" i="15" s="1"/>
  <c r="I42" i="15"/>
  <c r="I96" i="15"/>
  <c r="I50" i="15"/>
  <c r="I97" i="15" s="1"/>
  <c r="I60" i="15"/>
  <c r="I98" i="15"/>
  <c r="I69" i="15"/>
  <c r="I99" i="15" s="1"/>
  <c r="I76" i="15"/>
  <c r="I100" i="15"/>
  <c r="I82" i="15"/>
  <c r="I101" i="15" s="1"/>
  <c r="I89" i="15"/>
  <c r="I102" i="15"/>
  <c r="H16" i="15"/>
  <c r="H93" i="15"/>
  <c r="H25" i="15"/>
  <c r="H94" i="15" s="1"/>
  <c r="H33" i="15"/>
  <c r="H95" i="15"/>
  <c r="H42" i="15"/>
  <c r="H96" i="15" s="1"/>
  <c r="H50" i="15"/>
  <c r="H97" i="15"/>
  <c r="H60" i="15"/>
  <c r="H98" i="15" s="1"/>
  <c r="H69" i="15"/>
  <c r="H99" i="15"/>
  <c r="H76" i="15"/>
  <c r="H100" i="15" s="1"/>
  <c r="H82" i="15"/>
  <c r="H101" i="15"/>
  <c r="H89" i="15"/>
  <c r="H102" i="15" s="1"/>
  <c r="G94" i="15"/>
  <c r="G95" i="15" s="1"/>
  <c r="G96" i="15" s="1"/>
  <c r="G97" i="15" s="1"/>
  <c r="G98" i="15" s="1"/>
  <c r="G99" i="15" s="1"/>
  <c r="G100" i="15" s="1"/>
  <c r="G101" i="15" s="1"/>
  <c r="G102" i="15" s="1"/>
  <c r="C85" i="15"/>
  <c r="C79" i="15"/>
  <c r="C72" i="15"/>
  <c r="C63" i="15"/>
  <c r="C53" i="15"/>
  <c r="C45" i="15"/>
  <c r="C36" i="15"/>
  <c r="C28" i="15"/>
  <c r="C19" i="15"/>
  <c r="C8" i="15"/>
  <c r="C128" i="14"/>
  <c r="S20" i="14"/>
  <c r="S115" i="14" s="1"/>
  <c r="S28" i="14"/>
  <c r="S116" i="14"/>
  <c r="S39" i="14"/>
  <c r="S117" i="14" s="1"/>
  <c r="S48" i="14"/>
  <c r="S118" i="14"/>
  <c r="S61" i="14"/>
  <c r="S119" i="14" s="1"/>
  <c r="S73" i="14"/>
  <c r="S120" i="14"/>
  <c r="S86" i="14"/>
  <c r="S121" i="14" s="1"/>
  <c r="S95" i="14"/>
  <c r="S122" i="14"/>
  <c r="S104" i="14"/>
  <c r="S123" i="14" s="1"/>
  <c r="S111" i="14"/>
  <c r="S124" i="14"/>
  <c r="D125" i="14"/>
  <c r="R20" i="14"/>
  <c r="R115" i="14" s="1"/>
  <c r="R28" i="14"/>
  <c r="R116" i="14"/>
  <c r="R39" i="14"/>
  <c r="R117" i="14" s="1"/>
  <c r="R48" i="14"/>
  <c r="R118" i="14"/>
  <c r="R61" i="14"/>
  <c r="R119" i="14" s="1"/>
  <c r="R73" i="14"/>
  <c r="R120" i="14"/>
  <c r="R86" i="14"/>
  <c r="R121" i="14" s="1"/>
  <c r="R95" i="14"/>
  <c r="R122" i="14"/>
  <c r="R104" i="14"/>
  <c r="R123" i="14" s="1"/>
  <c r="R111" i="14"/>
  <c r="R124" i="14"/>
  <c r="Q20" i="14"/>
  <c r="Q115" i="14"/>
  <c r="Q28" i="14"/>
  <c r="Q116" i="14" s="1"/>
  <c r="Q39" i="14"/>
  <c r="Q117" i="14"/>
  <c r="Q48" i="14"/>
  <c r="Q118" i="14" s="1"/>
  <c r="Q61" i="14"/>
  <c r="Q119" i="14"/>
  <c r="Q73" i="14"/>
  <c r="Q120" i="14" s="1"/>
  <c r="Q86" i="14"/>
  <c r="Q121" i="14"/>
  <c r="Q95" i="14"/>
  <c r="Q122" i="14" s="1"/>
  <c r="Q104" i="14"/>
  <c r="Q123" i="14"/>
  <c r="Q111" i="14"/>
  <c r="Q124" i="14" s="1"/>
  <c r="P20" i="14"/>
  <c r="P115" i="14" s="1"/>
  <c r="P28" i="14"/>
  <c r="P116" i="14"/>
  <c r="P39" i="14"/>
  <c r="P117" i="14" s="1"/>
  <c r="P48" i="14"/>
  <c r="P118" i="14"/>
  <c r="P61" i="14"/>
  <c r="P119" i="14" s="1"/>
  <c r="P73" i="14"/>
  <c r="P120" i="14"/>
  <c r="P86" i="14"/>
  <c r="P121" i="14" s="1"/>
  <c r="P95" i="14"/>
  <c r="P122" i="14"/>
  <c r="P104" i="14"/>
  <c r="P123" i="14" s="1"/>
  <c r="P111" i="14"/>
  <c r="P124" i="14"/>
  <c r="O20" i="14"/>
  <c r="O115" i="14"/>
  <c r="O28" i="14"/>
  <c r="O116" i="14" s="1"/>
  <c r="O39" i="14"/>
  <c r="O117" i="14"/>
  <c r="O48" i="14"/>
  <c r="O118" i="14" s="1"/>
  <c r="O61" i="14"/>
  <c r="O119" i="14"/>
  <c r="O73" i="14"/>
  <c r="O120" i="14" s="1"/>
  <c r="O86" i="14"/>
  <c r="O121" i="14"/>
  <c r="O95" i="14"/>
  <c r="O122" i="14" s="1"/>
  <c r="O104" i="14"/>
  <c r="O123" i="14"/>
  <c r="O111" i="14"/>
  <c r="O124" i="14" s="1"/>
  <c r="N20" i="14"/>
  <c r="N115" i="14" s="1"/>
  <c r="N28" i="14"/>
  <c r="N116" i="14"/>
  <c r="N39" i="14"/>
  <c r="N117" i="14" s="1"/>
  <c r="N48" i="14"/>
  <c r="N118" i="14"/>
  <c r="N61" i="14"/>
  <c r="N119" i="14" s="1"/>
  <c r="N73" i="14"/>
  <c r="N120" i="14"/>
  <c r="N86" i="14"/>
  <c r="N121" i="14" s="1"/>
  <c r="N95" i="14"/>
  <c r="N122" i="14"/>
  <c r="N104" i="14"/>
  <c r="N123" i="14" s="1"/>
  <c r="N111" i="14"/>
  <c r="N124" i="14"/>
  <c r="N125" i="14"/>
  <c r="N126" i="14" s="1"/>
  <c r="M20" i="14"/>
  <c r="M115" i="14"/>
  <c r="M28" i="14"/>
  <c r="M116" i="14" s="1"/>
  <c r="M39" i="14"/>
  <c r="M117" i="14"/>
  <c r="M48" i="14"/>
  <c r="M118" i="14" s="1"/>
  <c r="M61" i="14"/>
  <c r="M119" i="14"/>
  <c r="M73" i="14"/>
  <c r="M120" i="14" s="1"/>
  <c r="M86" i="14"/>
  <c r="M121" i="14"/>
  <c r="M95" i="14"/>
  <c r="M122" i="14" s="1"/>
  <c r="M104" i="14"/>
  <c r="M123" i="14"/>
  <c r="M111" i="14"/>
  <c r="M124" i="14" s="1"/>
  <c r="L20" i="14"/>
  <c r="L115" i="14" s="1"/>
  <c r="L28" i="14"/>
  <c r="L116" i="14"/>
  <c r="L39" i="14"/>
  <c r="L117" i="14" s="1"/>
  <c r="L48" i="14"/>
  <c r="L118" i="14"/>
  <c r="L61" i="14"/>
  <c r="L119" i="14" s="1"/>
  <c r="L73" i="14"/>
  <c r="L120" i="14"/>
  <c r="L86" i="14"/>
  <c r="L121" i="14" s="1"/>
  <c r="L95" i="14"/>
  <c r="L122" i="14"/>
  <c r="L104" i="14"/>
  <c r="L123" i="14" s="1"/>
  <c r="L111" i="14"/>
  <c r="L124" i="14"/>
  <c r="K20" i="14"/>
  <c r="K115" i="14"/>
  <c r="K28" i="14"/>
  <c r="K116" i="14" s="1"/>
  <c r="K39" i="14"/>
  <c r="K117" i="14"/>
  <c r="K48" i="14"/>
  <c r="K118" i="14" s="1"/>
  <c r="K61" i="14"/>
  <c r="K119" i="14"/>
  <c r="K73" i="14"/>
  <c r="K120" i="14" s="1"/>
  <c r="K86" i="14"/>
  <c r="K121" i="14"/>
  <c r="K95" i="14"/>
  <c r="K122" i="14" s="1"/>
  <c r="K104" i="14"/>
  <c r="K123" i="14"/>
  <c r="K111" i="14"/>
  <c r="K124" i="14" s="1"/>
  <c r="J20" i="14"/>
  <c r="J115" i="14"/>
  <c r="J28" i="14"/>
  <c r="J116" i="14"/>
  <c r="J39" i="14"/>
  <c r="J117" i="14"/>
  <c r="J48" i="14"/>
  <c r="J118" i="14"/>
  <c r="J61" i="14"/>
  <c r="J119" i="14"/>
  <c r="J73" i="14"/>
  <c r="J120" i="14"/>
  <c r="J86" i="14"/>
  <c r="J121" i="14"/>
  <c r="J95" i="14"/>
  <c r="J122" i="14"/>
  <c r="J104" i="14"/>
  <c r="J123" i="14"/>
  <c r="J111" i="14"/>
  <c r="J124" i="14"/>
  <c r="I20" i="14"/>
  <c r="I115" i="14"/>
  <c r="I28" i="14"/>
  <c r="I116" i="14"/>
  <c r="I39" i="14"/>
  <c r="I117" i="14"/>
  <c r="I48" i="14"/>
  <c r="I118" i="14"/>
  <c r="I61" i="14"/>
  <c r="I119" i="14"/>
  <c r="I73" i="14"/>
  <c r="I120" i="14"/>
  <c r="I86" i="14"/>
  <c r="I121" i="14"/>
  <c r="I95" i="14"/>
  <c r="I122" i="14"/>
  <c r="I104" i="14"/>
  <c r="I123" i="14"/>
  <c r="I111" i="14"/>
  <c r="I124" i="14"/>
  <c r="H20" i="14"/>
  <c r="H115" i="14" s="1"/>
  <c r="H28" i="14"/>
  <c r="H116" i="14"/>
  <c r="H39" i="14"/>
  <c r="H117" i="14" s="1"/>
  <c r="H48" i="14"/>
  <c r="H118" i="14"/>
  <c r="H61" i="14"/>
  <c r="H119" i="14" s="1"/>
  <c r="H73" i="14"/>
  <c r="H120" i="14"/>
  <c r="H86" i="14"/>
  <c r="H121" i="14" s="1"/>
  <c r="H95" i="14"/>
  <c r="H122" i="14"/>
  <c r="H104" i="14"/>
  <c r="H123" i="14" s="1"/>
  <c r="H111" i="14"/>
  <c r="H124" i="14"/>
  <c r="G116" i="14"/>
  <c r="G117" i="14"/>
  <c r="G118" i="14"/>
  <c r="G119" i="14" s="1"/>
  <c r="G120" i="14" s="1"/>
  <c r="G121" i="14" s="1"/>
  <c r="G122" i="14" s="1"/>
  <c r="G123" i="14"/>
  <c r="G124" i="14" s="1"/>
  <c r="C107" i="14"/>
  <c r="C98" i="14"/>
  <c r="C89" i="14"/>
  <c r="C76" i="14"/>
  <c r="C64" i="14"/>
  <c r="C51" i="14"/>
  <c r="C42" i="14"/>
  <c r="C31" i="14"/>
  <c r="C23" i="14"/>
  <c r="C8" i="14"/>
  <c r="C130" i="13"/>
  <c r="S20" i="13"/>
  <c r="S117" i="13"/>
  <c r="S27" i="13"/>
  <c r="S118" i="13" s="1"/>
  <c r="S40" i="13"/>
  <c r="S119" i="13"/>
  <c r="S51" i="13"/>
  <c r="S120" i="13" s="1"/>
  <c r="S64" i="13"/>
  <c r="S121" i="13"/>
  <c r="S76" i="13"/>
  <c r="S122" i="13" s="1"/>
  <c r="S89" i="13"/>
  <c r="S123" i="13"/>
  <c r="S98" i="13"/>
  <c r="S124" i="13" s="1"/>
  <c r="S106" i="13"/>
  <c r="S125" i="13"/>
  <c r="S113" i="13"/>
  <c r="S126" i="13" s="1"/>
  <c r="D127" i="13"/>
  <c r="R20" i="13"/>
  <c r="R117" i="13" s="1"/>
  <c r="R27" i="13"/>
  <c r="R118" i="13"/>
  <c r="R40" i="13"/>
  <c r="R119" i="13" s="1"/>
  <c r="R51" i="13"/>
  <c r="R120" i="13" s="1"/>
  <c r="R64" i="13"/>
  <c r="R121" i="13" s="1"/>
  <c r="R76" i="13"/>
  <c r="R122" i="13" s="1"/>
  <c r="R89" i="13"/>
  <c r="R123" i="13" s="1"/>
  <c r="R98" i="13"/>
  <c r="R124" i="13" s="1"/>
  <c r="R106" i="13"/>
  <c r="R125" i="13" s="1"/>
  <c r="R113" i="13"/>
  <c r="R126" i="13"/>
  <c r="Q20" i="13"/>
  <c r="Q117" i="13"/>
  <c r="Q27" i="13"/>
  <c r="Q118" i="13" s="1"/>
  <c r="Q40" i="13"/>
  <c r="Q119" i="13"/>
  <c r="Q51" i="13"/>
  <c r="Q120" i="13" s="1"/>
  <c r="Q64" i="13"/>
  <c r="Q121" i="13"/>
  <c r="Q76" i="13"/>
  <c r="Q122" i="13" s="1"/>
  <c r="Q89" i="13"/>
  <c r="Q123" i="13"/>
  <c r="Q98" i="13"/>
  <c r="Q124" i="13" s="1"/>
  <c r="Q106" i="13"/>
  <c r="Q125" i="13"/>
  <c r="Q113" i="13"/>
  <c r="Q126" i="13" s="1"/>
  <c r="P20" i="13"/>
  <c r="P117" i="13" s="1"/>
  <c r="P27" i="13"/>
  <c r="P118" i="13"/>
  <c r="P40" i="13"/>
  <c r="P119" i="13" s="1"/>
  <c r="P51" i="13"/>
  <c r="P120" i="13"/>
  <c r="P64" i="13"/>
  <c r="P121" i="13" s="1"/>
  <c r="P76" i="13"/>
  <c r="P122" i="13"/>
  <c r="P89" i="13"/>
  <c r="P123" i="13" s="1"/>
  <c r="P98" i="13"/>
  <c r="P124" i="13"/>
  <c r="P106" i="13"/>
  <c r="P125" i="13" s="1"/>
  <c r="P113" i="13"/>
  <c r="P126" i="13"/>
  <c r="O20" i="13"/>
  <c r="O117" i="13"/>
  <c r="O27" i="13"/>
  <c r="O118" i="13" s="1"/>
  <c r="O40" i="13"/>
  <c r="O119" i="13"/>
  <c r="O51" i="13"/>
  <c r="O120" i="13" s="1"/>
  <c r="O64" i="13"/>
  <c r="O121" i="13"/>
  <c r="O76" i="13"/>
  <c r="O122" i="13" s="1"/>
  <c r="O89" i="13"/>
  <c r="O123" i="13"/>
  <c r="O98" i="13"/>
  <c r="O124" i="13" s="1"/>
  <c r="O106" i="13"/>
  <c r="O125" i="13"/>
  <c r="O113" i="13"/>
  <c r="O126" i="13" s="1"/>
  <c r="N20" i="13"/>
  <c r="N117" i="13" s="1"/>
  <c r="N27" i="13"/>
  <c r="N118" i="13"/>
  <c r="N40" i="13"/>
  <c r="N119" i="13" s="1"/>
  <c r="N51" i="13"/>
  <c r="N120" i="13"/>
  <c r="N64" i="13"/>
  <c r="N121" i="13" s="1"/>
  <c r="N76" i="13"/>
  <c r="N122" i="13"/>
  <c r="N89" i="13"/>
  <c r="N123" i="13" s="1"/>
  <c r="N98" i="13"/>
  <c r="N124" i="13"/>
  <c r="N106" i="13"/>
  <c r="N125" i="13" s="1"/>
  <c r="N113" i="13"/>
  <c r="N126" i="13"/>
  <c r="M20" i="13"/>
  <c r="M117" i="13"/>
  <c r="M27" i="13"/>
  <c r="M118" i="13" s="1"/>
  <c r="M40" i="13"/>
  <c r="M119" i="13"/>
  <c r="M51" i="13"/>
  <c r="M120" i="13" s="1"/>
  <c r="M64" i="13"/>
  <c r="M121" i="13"/>
  <c r="M76" i="13"/>
  <c r="M122" i="13" s="1"/>
  <c r="M89" i="13"/>
  <c r="M123" i="13"/>
  <c r="M98" i="13"/>
  <c r="M124" i="13" s="1"/>
  <c r="M106" i="13"/>
  <c r="M125" i="13"/>
  <c r="M113" i="13"/>
  <c r="M126" i="13" s="1"/>
  <c r="L20" i="13"/>
  <c r="L117" i="13" s="1"/>
  <c r="L27" i="13"/>
  <c r="L118" i="13"/>
  <c r="L40" i="13"/>
  <c r="L119" i="13" s="1"/>
  <c r="L51" i="13"/>
  <c r="L120" i="13"/>
  <c r="L64" i="13"/>
  <c r="L121" i="13" s="1"/>
  <c r="L76" i="13"/>
  <c r="L122" i="13"/>
  <c r="L89" i="13"/>
  <c r="L123" i="13" s="1"/>
  <c r="L98" i="13"/>
  <c r="L124" i="13"/>
  <c r="L106" i="13"/>
  <c r="L125" i="13" s="1"/>
  <c r="L113" i="13"/>
  <c r="L126" i="13"/>
  <c r="K20" i="13"/>
  <c r="K117" i="13"/>
  <c r="K27" i="13"/>
  <c r="K118" i="13" s="1"/>
  <c r="K40" i="13"/>
  <c r="K119" i="13"/>
  <c r="K51" i="13"/>
  <c r="K120" i="13" s="1"/>
  <c r="K64" i="13"/>
  <c r="K121" i="13"/>
  <c r="K76" i="13"/>
  <c r="K122" i="13" s="1"/>
  <c r="K89" i="13"/>
  <c r="K123" i="13"/>
  <c r="K98" i="13"/>
  <c r="K124" i="13" s="1"/>
  <c r="K106" i="13"/>
  <c r="K125" i="13"/>
  <c r="K113" i="13"/>
  <c r="K126" i="13" s="1"/>
  <c r="J20" i="13"/>
  <c r="J117" i="13" s="1"/>
  <c r="J27" i="13"/>
  <c r="J118" i="13"/>
  <c r="J40" i="13"/>
  <c r="J119" i="13" s="1"/>
  <c r="J51" i="13"/>
  <c r="J120" i="13"/>
  <c r="J64" i="13"/>
  <c r="J121" i="13" s="1"/>
  <c r="J76" i="13"/>
  <c r="J122" i="13" s="1"/>
  <c r="J89" i="13"/>
  <c r="J123" i="13" s="1"/>
  <c r="J98" i="13"/>
  <c r="J124" i="13" s="1"/>
  <c r="J106" i="13"/>
  <c r="J125" i="13" s="1"/>
  <c r="J113" i="13"/>
  <c r="J126" i="13" s="1"/>
  <c r="I20" i="13"/>
  <c r="I117" i="13"/>
  <c r="I27" i="13"/>
  <c r="I118" i="13" s="1"/>
  <c r="I40" i="13"/>
  <c r="I119" i="13" s="1"/>
  <c r="I51" i="13"/>
  <c r="I120" i="13" s="1"/>
  <c r="I64" i="13"/>
  <c r="I121" i="13" s="1"/>
  <c r="I76" i="13"/>
  <c r="I122" i="13" s="1"/>
  <c r="I89" i="13"/>
  <c r="I123" i="13" s="1"/>
  <c r="I98" i="13"/>
  <c r="I124" i="13" s="1"/>
  <c r="I106" i="13"/>
  <c r="I125" i="13"/>
  <c r="I113" i="13"/>
  <c r="I126" i="13" s="1"/>
  <c r="H20" i="13"/>
  <c r="H117" i="13" s="1"/>
  <c r="H27" i="13"/>
  <c r="H118" i="13" s="1"/>
  <c r="H40" i="13"/>
  <c r="H119" i="13" s="1"/>
  <c r="H51" i="13"/>
  <c r="H120" i="13"/>
  <c r="H64" i="13"/>
  <c r="H121" i="13" s="1"/>
  <c r="H76" i="13"/>
  <c r="H122" i="13"/>
  <c r="H89" i="13"/>
  <c r="H123" i="13" s="1"/>
  <c r="H98" i="13"/>
  <c r="H124" i="13" s="1"/>
  <c r="H106" i="13"/>
  <c r="H125" i="13" s="1"/>
  <c r="H113" i="13"/>
  <c r="H126" i="13" s="1"/>
  <c r="G118" i="13"/>
  <c r="G119" i="13"/>
  <c r="G120" i="13" s="1"/>
  <c r="G121" i="13" s="1"/>
  <c r="G122" i="13" s="1"/>
  <c r="G123" i="13" s="1"/>
  <c r="G124" i="13" s="1"/>
  <c r="G125" i="13" s="1"/>
  <c r="G126" i="13" s="1"/>
  <c r="C109" i="13"/>
  <c r="C101" i="13"/>
  <c r="C92" i="13"/>
  <c r="C79" i="13"/>
  <c r="C67" i="13"/>
  <c r="C54" i="13"/>
  <c r="C43" i="13"/>
  <c r="C30" i="13"/>
  <c r="C23" i="13"/>
  <c r="C8" i="13"/>
  <c r="U9" i="3"/>
  <c r="U17" i="3"/>
  <c r="U16" i="3"/>
  <c r="U15" i="3"/>
  <c r="U14" i="3"/>
  <c r="U13" i="3"/>
  <c r="U12" i="3"/>
  <c r="U11" i="3"/>
  <c r="U10" i="3"/>
  <c r="U8" i="3"/>
  <c r="E4" i="12"/>
  <c r="E4" i="10"/>
  <c r="C44" i="12"/>
  <c r="C43" i="12"/>
  <c r="C42" i="12"/>
  <c r="C44" i="11"/>
  <c r="C43" i="11"/>
  <c r="C42" i="11"/>
  <c r="G4" i="5"/>
  <c r="D25" i="5" s="1"/>
  <c r="D19" i="3"/>
  <c r="D19" i="8"/>
  <c r="I5" i="9"/>
  <c r="G4" i="9"/>
  <c r="D25" i="9" s="1"/>
  <c r="G2" i="9"/>
  <c r="R2" i="9"/>
  <c r="E1" i="10"/>
  <c r="C1" i="10"/>
  <c r="E1" i="11"/>
  <c r="C1" i="11"/>
  <c r="AI11" i="9"/>
  <c r="AK11" i="9"/>
  <c r="L11" i="9"/>
  <c r="P11" i="9"/>
  <c r="AS11" i="9" s="1"/>
  <c r="R11" i="9"/>
  <c r="AU11" i="9" s="1"/>
  <c r="T11" i="9"/>
  <c r="AW11" i="9" s="1"/>
  <c r="V11" i="9"/>
  <c r="X11" i="9"/>
  <c r="BA11" i="9" s="1"/>
  <c r="AI12" i="9"/>
  <c r="AK12" i="9"/>
  <c r="J12" i="9"/>
  <c r="AM12" i="9" s="1"/>
  <c r="L12" i="5"/>
  <c r="R12" i="9"/>
  <c r="AU12" i="9" s="1"/>
  <c r="T12" i="9"/>
  <c r="AW12" i="9" s="1"/>
  <c r="AI13" i="9"/>
  <c r="AK13" i="9"/>
  <c r="J13" i="9"/>
  <c r="AM13" i="9" s="1"/>
  <c r="L13" i="9"/>
  <c r="AO13" i="9"/>
  <c r="N13" i="9"/>
  <c r="AQ13" i="9" s="1"/>
  <c r="P13" i="9"/>
  <c r="AS13" i="9" s="1"/>
  <c r="R13" i="9"/>
  <c r="AU13" i="9" s="1"/>
  <c r="T13" i="9"/>
  <c r="AW13" i="9" s="1"/>
  <c r="V13" i="9"/>
  <c r="AY13" i="9" s="1"/>
  <c r="X13" i="9"/>
  <c r="BA13" i="9" s="1"/>
  <c r="Z13" i="9"/>
  <c r="BC13" i="9" s="1"/>
  <c r="AI14" i="9"/>
  <c r="AK14" i="9"/>
  <c r="J14" i="9"/>
  <c r="AM14" i="9" s="1"/>
  <c r="L14" i="9"/>
  <c r="AO14" i="9" s="1"/>
  <c r="N14" i="9"/>
  <c r="AQ14" i="9" s="1"/>
  <c r="P14" i="9"/>
  <c r="AS14" i="9" s="1"/>
  <c r="R14" i="9"/>
  <c r="AU14" i="9" s="1"/>
  <c r="T14" i="9"/>
  <c r="AW14" i="9" s="1"/>
  <c r="V14" i="9"/>
  <c r="AY14" i="9" s="1"/>
  <c r="X14" i="9"/>
  <c r="BA14" i="9"/>
  <c r="Z14" i="9"/>
  <c r="BC14" i="9" s="1"/>
  <c r="AI15" i="9"/>
  <c r="AK15" i="9"/>
  <c r="AK16" i="9"/>
  <c r="AK17" i="9"/>
  <c r="AK18" i="9"/>
  <c r="AK19" i="9"/>
  <c r="AK20" i="9"/>
  <c r="J15" i="9"/>
  <c r="AM15" i="9" s="1"/>
  <c r="L15" i="9"/>
  <c r="AO15" i="9" s="1"/>
  <c r="N15" i="9"/>
  <c r="AQ15" i="9" s="1"/>
  <c r="P15" i="9"/>
  <c r="AS15" i="9" s="1"/>
  <c r="R15" i="9"/>
  <c r="AU15" i="9"/>
  <c r="T15" i="9"/>
  <c r="AW15" i="9" s="1"/>
  <c r="V15" i="9"/>
  <c r="AY15" i="9" s="1"/>
  <c r="X15" i="9"/>
  <c r="BA15" i="9" s="1"/>
  <c r="Z15" i="9"/>
  <c r="BC15" i="9" s="1"/>
  <c r="AI16" i="9"/>
  <c r="J16" i="9"/>
  <c r="AM16" i="9" s="1"/>
  <c r="L16" i="9"/>
  <c r="N16" i="9"/>
  <c r="AQ16" i="9" s="1"/>
  <c r="P16" i="9"/>
  <c r="AS16" i="9"/>
  <c r="R16" i="9"/>
  <c r="AU16" i="9" s="1"/>
  <c r="T16" i="9"/>
  <c r="AW16" i="9" s="1"/>
  <c r="V16" i="9"/>
  <c r="AY16" i="9" s="1"/>
  <c r="X16" i="9"/>
  <c r="AI17" i="9"/>
  <c r="AI18" i="9"/>
  <c r="J18" i="9"/>
  <c r="AM18" i="9" s="1"/>
  <c r="L18" i="9"/>
  <c r="AO18" i="9" s="1"/>
  <c r="N18" i="9"/>
  <c r="AQ18" i="9" s="1"/>
  <c r="P18" i="9"/>
  <c r="AS18" i="9" s="1"/>
  <c r="R18" i="9"/>
  <c r="AU18" i="9"/>
  <c r="T18" i="9"/>
  <c r="AW18" i="9" s="1"/>
  <c r="V18" i="9"/>
  <c r="AY18" i="9" s="1"/>
  <c r="X18" i="9"/>
  <c r="BA18" i="9" s="1"/>
  <c r="Z18" i="9"/>
  <c r="BC18" i="9" s="1"/>
  <c r="AI19" i="9"/>
  <c r="J19" i="9"/>
  <c r="AM19" i="9"/>
  <c r="L19" i="9"/>
  <c r="AO19" i="9" s="1"/>
  <c r="N19" i="9"/>
  <c r="AQ19" i="9" s="1"/>
  <c r="P19" i="9"/>
  <c r="AS19" i="9" s="1"/>
  <c r="R19" i="9"/>
  <c r="AU19" i="9" s="1"/>
  <c r="T19" i="9"/>
  <c r="AW19" i="9" s="1"/>
  <c r="V19" i="9"/>
  <c r="AY19" i="9" s="1"/>
  <c r="X19" i="9"/>
  <c r="BA19" i="9" s="1"/>
  <c r="Z19" i="9"/>
  <c r="BC19" i="9" s="1"/>
  <c r="AI20" i="9"/>
  <c r="AH22" i="9"/>
  <c r="AI22" i="9"/>
  <c r="AJ22" i="9"/>
  <c r="AL22" i="9"/>
  <c r="AN22" i="9"/>
  <c r="AP22" i="9"/>
  <c r="AR22" i="9"/>
  <c r="AT22" i="9"/>
  <c r="AV22" i="9"/>
  <c r="AX22" i="9"/>
  <c r="BP18" i="10"/>
  <c r="BO18" i="10"/>
  <c r="BN18" i="10"/>
  <c r="BM18" i="10"/>
  <c r="BL18" i="10"/>
  <c r="BK18" i="10"/>
  <c r="BJ18" i="10"/>
  <c r="BI18" i="10"/>
  <c r="BH18" i="10"/>
  <c r="BG18" i="10"/>
  <c r="BF18" i="10"/>
  <c r="BE18" i="10"/>
  <c r="BD18" i="10"/>
  <c r="BC18" i="10"/>
  <c r="BB18" i="10"/>
  <c r="BA18" i="10"/>
  <c r="AZ18" i="10"/>
  <c r="AY18" i="10"/>
  <c r="AX18" i="10"/>
  <c r="AW18" i="10"/>
  <c r="AV18" i="10"/>
  <c r="AU18" i="10"/>
  <c r="AT18" i="10"/>
  <c r="AS18" i="10"/>
  <c r="AR18" i="10"/>
  <c r="AQ18" i="10"/>
  <c r="AP18" i="10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U4" i="10"/>
  <c r="AG4" i="10" s="1"/>
  <c r="AS4" i="10" s="1"/>
  <c r="BE4" i="10" s="1"/>
  <c r="BP18" i="11"/>
  <c r="BO18" i="11"/>
  <c r="BN18" i="11"/>
  <c r="BM18" i="11"/>
  <c r="BL18" i="11"/>
  <c r="BK18" i="11"/>
  <c r="BJ18" i="11"/>
  <c r="BI18" i="11"/>
  <c r="BH18" i="11"/>
  <c r="BG18" i="11"/>
  <c r="BF18" i="11"/>
  <c r="BE18" i="11"/>
  <c r="BD18" i="11"/>
  <c r="BC18" i="11"/>
  <c r="BB18" i="11"/>
  <c r="BA18" i="11"/>
  <c r="AZ18" i="11"/>
  <c r="AY18" i="11"/>
  <c r="AX18" i="11"/>
  <c r="AW18" i="11"/>
  <c r="AV18" i="11"/>
  <c r="AU18" i="11"/>
  <c r="AT18" i="11"/>
  <c r="AS18" i="11"/>
  <c r="AR18" i="11"/>
  <c r="AQ18" i="11"/>
  <c r="AP18" i="11"/>
  <c r="AO18" i="11"/>
  <c r="AN18" i="11"/>
  <c r="AM18" i="11"/>
  <c r="AL18" i="11"/>
  <c r="AK18" i="11"/>
  <c r="AJ18" i="11"/>
  <c r="AI18" i="11"/>
  <c r="AH18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U4" i="11"/>
  <c r="AG4" i="11"/>
  <c r="AS4" i="11" s="1"/>
  <c r="BE4" i="11"/>
  <c r="U4" i="12"/>
  <c r="AG4" i="12" s="1"/>
  <c r="AS4" i="12" s="1"/>
  <c r="BE4" i="12" s="1"/>
  <c r="M37" i="12"/>
  <c r="E3" i="11"/>
  <c r="I5" i="11" s="1"/>
  <c r="J5" i="11" s="1"/>
  <c r="K5" i="11" s="1"/>
  <c r="L5" i="11" s="1"/>
  <c r="M5" i="11" s="1"/>
  <c r="N5" i="11" s="1"/>
  <c r="O5" i="11" s="1"/>
  <c r="P5" i="11" s="1"/>
  <c r="Q5" i="11" s="1"/>
  <c r="R5" i="11" s="1"/>
  <c r="S5" i="11" s="1"/>
  <c r="T5" i="11" s="1"/>
  <c r="U5" i="11" s="1"/>
  <c r="V5" i="11" s="1"/>
  <c r="W5" i="11" s="1"/>
  <c r="X5" i="11" s="1"/>
  <c r="Y5" i="11" s="1"/>
  <c r="Z5" i="11" s="1"/>
  <c r="AA5" i="11" s="1"/>
  <c r="AB5" i="11" s="1"/>
  <c r="AC5" i="11" s="1"/>
  <c r="AD5" i="11" s="1"/>
  <c r="AE5" i="11" s="1"/>
  <c r="AF5" i="11" s="1"/>
  <c r="AG5" i="11" s="1"/>
  <c r="AH5" i="11" s="1"/>
  <c r="AI5" i="11" s="1"/>
  <c r="AJ5" i="11" s="1"/>
  <c r="AK5" i="11" s="1"/>
  <c r="AL5" i="11" s="1"/>
  <c r="AM5" i="11" s="1"/>
  <c r="AN5" i="11" s="1"/>
  <c r="AO5" i="11" s="1"/>
  <c r="AP5" i="11" s="1"/>
  <c r="AQ5" i="11" s="1"/>
  <c r="AR5" i="11" s="1"/>
  <c r="AS5" i="11" s="1"/>
  <c r="AT5" i="11" s="1"/>
  <c r="AU5" i="11" s="1"/>
  <c r="AV5" i="11" s="1"/>
  <c r="AW5" i="11" s="1"/>
  <c r="AX5" i="11" s="1"/>
  <c r="AY5" i="11" s="1"/>
  <c r="AZ5" i="11" s="1"/>
  <c r="BA5" i="11" s="1"/>
  <c r="BB5" i="11" s="1"/>
  <c r="BC5" i="11" s="1"/>
  <c r="BD5" i="11" s="1"/>
  <c r="BE5" i="11" s="1"/>
  <c r="BF5" i="11" s="1"/>
  <c r="BG5" i="11" s="1"/>
  <c r="BH5" i="11" s="1"/>
  <c r="BI5" i="11" s="1"/>
  <c r="BJ5" i="11" s="1"/>
  <c r="BK5" i="11" s="1"/>
  <c r="BL5" i="11" s="1"/>
  <c r="BM5" i="11" s="1"/>
  <c r="BN5" i="11" s="1"/>
  <c r="BO5" i="11" s="1"/>
  <c r="BP5" i="11" s="1"/>
  <c r="E1" i="12"/>
  <c r="C1" i="12"/>
  <c r="I5" i="5"/>
  <c r="E3" i="12"/>
  <c r="E3" i="10"/>
  <c r="I5" i="10" s="1"/>
  <c r="J5" i="10" s="1"/>
  <c r="K5" i="10" s="1"/>
  <c r="L5" i="10" s="1"/>
  <c r="M5" i="10" s="1"/>
  <c r="N5" i="10" s="1"/>
  <c r="O5" i="10" s="1"/>
  <c r="P5" i="10" s="1"/>
  <c r="Q5" i="10" s="1"/>
  <c r="R5" i="10" s="1"/>
  <c r="S5" i="10" s="1"/>
  <c r="T5" i="10" s="1"/>
  <c r="U5" i="10" s="1"/>
  <c r="V5" i="10" s="1"/>
  <c r="W5" i="10" s="1"/>
  <c r="X5" i="10" s="1"/>
  <c r="Y5" i="10" s="1"/>
  <c r="Z5" i="10" s="1"/>
  <c r="AA5" i="10" s="1"/>
  <c r="AB5" i="10" s="1"/>
  <c r="AC5" i="10" s="1"/>
  <c r="AD5" i="10" s="1"/>
  <c r="AE5" i="10" s="1"/>
  <c r="AF5" i="10" s="1"/>
  <c r="AG5" i="10" s="1"/>
  <c r="AH5" i="10" s="1"/>
  <c r="AI5" i="10" s="1"/>
  <c r="AJ5" i="10" s="1"/>
  <c r="AK5" i="10" s="1"/>
  <c r="AL5" i="10" s="1"/>
  <c r="AM5" i="10" s="1"/>
  <c r="AN5" i="10" s="1"/>
  <c r="AO5" i="10" s="1"/>
  <c r="AP5" i="10" s="1"/>
  <c r="AQ5" i="10" s="1"/>
  <c r="AR5" i="10" s="1"/>
  <c r="AS5" i="10" s="1"/>
  <c r="AT5" i="10" s="1"/>
  <c r="AU5" i="10" s="1"/>
  <c r="AV5" i="10" s="1"/>
  <c r="AW5" i="10" s="1"/>
  <c r="AX5" i="10" s="1"/>
  <c r="AY5" i="10" s="1"/>
  <c r="AZ5" i="10" s="1"/>
  <c r="BA5" i="10" s="1"/>
  <c r="BB5" i="10" s="1"/>
  <c r="BC5" i="10" s="1"/>
  <c r="BD5" i="10" s="1"/>
  <c r="BE5" i="10" s="1"/>
  <c r="BF5" i="10" s="1"/>
  <c r="BG5" i="10" s="1"/>
  <c r="BH5" i="10" s="1"/>
  <c r="BI5" i="10" s="1"/>
  <c r="BJ5" i="10" s="1"/>
  <c r="BK5" i="10" s="1"/>
  <c r="BL5" i="10" s="1"/>
  <c r="BM5" i="10" s="1"/>
  <c r="BN5" i="10" s="1"/>
  <c r="BO5" i="10" s="1"/>
  <c r="BP5" i="10" s="1"/>
  <c r="N37" i="12"/>
  <c r="L37" i="12"/>
  <c r="K37" i="12"/>
  <c r="J37" i="12"/>
  <c r="I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BP18" i="12"/>
  <c r="BO18" i="12"/>
  <c r="BN18" i="12"/>
  <c r="BM18" i="12"/>
  <c r="BL18" i="12"/>
  <c r="BK18" i="12"/>
  <c r="BJ18" i="12"/>
  <c r="BI18" i="12"/>
  <c r="BH18" i="12"/>
  <c r="BG18" i="12"/>
  <c r="BF18" i="12"/>
  <c r="BE18" i="12"/>
  <c r="BD18" i="12"/>
  <c r="BC18" i="12"/>
  <c r="BB18" i="12"/>
  <c r="BA18" i="12"/>
  <c r="AZ18" i="12"/>
  <c r="AY18" i="12"/>
  <c r="AX18" i="12"/>
  <c r="AW18" i="12"/>
  <c r="AV18" i="12"/>
  <c r="AU18" i="12"/>
  <c r="AT18" i="12"/>
  <c r="AS18" i="12"/>
  <c r="AR18" i="12"/>
  <c r="AQ18" i="12"/>
  <c r="AP18" i="12"/>
  <c r="AO18" i="12"/>
  <c r="AN18" i="12"/>
  <c r="AM18" i="12"/>
  <c r="AL18" i="12"/>
  <c r="AK18" i="12"/>
  <c r="AJ18" i="12"/>
  <c r="AI18" i="12"/>
  <c r="AH18" i="12"/>
  <c r="AG18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E2" i="12"/>
  <c r="C2" i="12"/>
  <c r="C44" i="10"/>
  <c r="C43" i="10"/>
  <c r="C42" i="10"/>
  <c r="N37" i="10"/>
  <c r="M37" i="10"/>
  <c r="L37" i="10"/>
  <c r="K37" i="10"/>
  <c r="J37" i="10"/>
  <c r="I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E2" i="10"/>
  <c r="L46" i="10" s="1"/>
  <c r="C2" i="10"/>
  <c r="J37" i="11"/>
  <c r="K37" i="11"/>
  <c r="L37" i="11"/>
  <c r="M37" i="11"/>
  <c r="N37" i="11"/>
  <c r="I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I24" i="11"/>
  <c r="J24" i="11" s="1"/>
  <c r="K24" i="11" s="1"/>
  <c r="L24" i="11" s="1"/>
  <c r="M24" i="11" s="1"/>
  <c r="N24" i="11" s="1"/>
  <c r="H37" i="11"/>
  <c r="H2" i="11" s="1"/>
  <c r="C2" i="11"/>
  <c r="E2" i="11"/>
  <c r="C46" i="11" s="1"/>
  <c r="H22" i="9"/>
  <c r="F22" i="9"/>
  <c r="D22" i="9"/>
  <c r="C20" i="9"/>
  <c r="B20" i="9"/>
  <c r="C19" i="9"/>
  <c r="B19" i="9"/>
  <c r="C18" i="9"/>
  <c r="B18" i="9"/>
  <c r="C17" i="9"/>
  <c r="B17" i="9"/>
  <c r="C16" i="9"/>
  <c r="B16" i="9"/>
  <c r="C15" i="9"/>
  <c r="B15" i="9"/>
  <c r="C14" i="9"/>
  <c r="B14" i="9"/>
  <c r="C13" i="9"/>
  <c r="B13" i="9"/>
  <c r="C12" i="9"/>
  <c r="B12" i="9"/>
  <c r="C11" i="9"/>
  <c r="B11" i="9"/>
  <c r="L19" i="8"/>
  <c r="L20" i="8"/>
  <c r="Q19" i="8"/>
  <c r="Q20" i="8" s="1"/>
  <c r="K19" i="8"/>
  <c r="K20" i="8"/>
  <c r="M19" i="8"/>
  <c r="M20" i="8" s="1"/>
  <c r="AZ22" i="5"/>
  <c r="AX22" i="5"/>
  <c r="AV22" i="5"/>
  <c r="AT22" i="5"/>
  <c r="AR22" i="5"/>
  <c r="AP22" i="5"/>
  <c r="AN22" i="5"/>
  <c r="AL22" i="5"/>
  <c r="AJ22" i="5"/>
  <c r="C20" i="5"/>
  <c r="B20" i="5"/>
  <c r="C19" i="5"/>
  <c r="B19" i="5"/>
  <c r="C18" i="5"/>
  <c r="B18" i="5"/>
  <c r="C17" i="5"/>
  <c r="B17" i="5"/>
  <c r="C16" i="5"/>
  <c r="B16" i="5"/>
  <c r="C15" i="5"/>
  <c r="B15" i="5"/>
  <c r="C14" i="5"/>
  <c r="B14" i="5"/>
  <c r="C13" i="5"/>
  <c r="B13" i="5"/>
  <c r="C12" i="5"/>
  <c r="B12" i="5"/>
  <c r="C11" i="5"/>
  <c r="B11" i="5"/>
  <c r="R2" i="5"/>
  <c r="X20" i="9"/>
  <c r="BA20" i="9" s="1"/>
  <c r="T20" i="9"/>
  <c r="AW20" i="9" s="1"/>
  <c r="J20" i="9"/>
  <c r="AM20" i="9"/>
  <c r="Z20" i="9"/>
  <c r="BC20" i="9" s="1"/>
  <c r="R20" i="9"/>
  <c r="AU20" i="9" s="1"/>
  <c r="N20" i="5"/>
  <c r="AS20" i="5" s="1"/>
  <c r="L20" i="9"/>
  <c r="AO20" i="9" s="1"/>
  <c r="H20" i="5"/>
  <c r="AM20" i="5" s="1"/>
  <c r="F20" i="5"/>
  <c r="AK20" i="5"/>
  <c r="D20" i="5"/>
  <c r="AI20" i="5" s="1"/>
  <c r="D19" i="5"/>
  <c r="AI19" i="5"/>
  <c r="T19" i="5"/>
  <c r="AY19" i="5" s="1"/>
  <c r="L19" i="5"/>
  <c r="AQ19" i="5" s="1"/>
  <c r="H19" i="5"/>
  <c r="AM19" i="5" s="1"/>
  <c r="F19" i="5"/>
  <c r="AK19" i="5" s="1"/>
  <c r="F18" i="5"/>
  <c r="AK18" i="5" s="1"/>
  <c r="H18" i="5"/>
  <c r="AM18" i="5"/>
  <c r="D18" i="5"/>
  <c r="AI18" i="5" s="1"/>
  <c r="Z17" i="5"/>
  <c r="BE17" i="5"/>
  <c r="X17" i="5"/>
  <c r="BC17" i="5" s="1"/>
  <c r="R17" i="5"/>
  <c r="AW17" i="5" s="1"/>
  <c r="J17" i="5"/>
  <c r="H17" i="5"/>
  <c r="AM17" i="5" s="1"/>
  <c r="V17" i="9"/>
  <c r="AY17" i="9" s="1"/>
  <c r="T17" i="9"/>
  <c r="AW17" i="9"/>
  <c r="P17" i="5"/>
  <c r="AU17" i="5" s="1"/>
  <c r="F17" i="5"/>
  <c r="AK17" i="5"/>
  <c r="D17" i="5"/>
  <c r="AI17" i="5" s="1"/>
  <c r="V16" i="5"/>
  <c r="BA16" i="5" s="1"/>
  <c r="H16" i="5"/>
  <c r="F16" i="5"/>
  <c r="AK16" i="5" s="1"/>
  <c r="D16" i="5"/>
  <c r="AI16" i="5" s="1"/>
  <c r="H15" i="5"/>
  <c r="AM15" i="5"/>
  <c r="F15" i="5"/>
  <c r="AK15" i="5" s="1"/>
  <c r="D15" i="5"/>
  <c r="AI15" i="5"/>
  <c r="F14" i="5"/>
  <c r="AK14" i="5" s="1"/>
  <c r="H14" i="5"/>
  <c r="AM14" i="5" s="1"/>
  <c r="D14" i="5"/>
  <c r="AI14" i="5" s="1"/>
  <c r="H13" i="5"/>
  <c r="AM13" i="5" s="1"/>
  <c r="F13" i="5"/>
  <c r="AK13" i="5" s="1"/>
  <c r="D13" i="5"/>
  <c r="AI13" i="5"/>
  <c r="F12" i="5"/>
  <c r="AK12" i="5" s="1"/>
  <c r="H12" i="5"/>
  <c r="AM12" i="5"/>
  <c r="D12" i="5"/>
  <c r="AI12" i="5" s="1"/>
  <c r="H11" i="5"/>
  <c r="D11" i="5"/>
  <c r="T11" i="5"/>
  <c r="AY11" i="5" s="1"/>
  <c r="N19" i="5"/>
  <c r="AS19" i="5" s="1"/>
  <c r="Q19" i="3"/>
  <c r="Q20" i="3" s="1"/>
  <c r="N13" i="5"/>
  <c r="AS13" i="5"/>
  <c r="N20" i="9"/>
  <c r="AQ20" i="9" s="1"/>
  <c r="N15" i="5"/>
  <c r="AS15" i="5"/>
  <c r="L11" i="5"/>
  <c r="AQ11" i="5" s="1"/>
  <c r="P17" i="9"/>
  <c r="AS17" i="9" s="1"/>
  <c r="T13" i="5"/>
  <c r="T15" i="5"/>
  <c r="AY15" i="5" s="1"/>
  <c r="X12" i="5"/>
  <c r="L13" i="5"/>
  <c r="AQ13" i="5"/>
  <c r="X14" i="5"/>
  <c r="BC14" i="5" s="1"/>
  <c r="L15" i="5"/>
  <c r="AQ15" i="5"/>
  <c r="X16" i="5"/>
  <c r="BC16" i="5" s="1"/>
  <c r="X18" i="5"/>
  <c r="BC18" i="5" s="1"/>
  <c r="J13" i="5"/>
  <c r="AO13" i="5" s="1"/>
  <c r="Z13" i="5"/>
  <c r="BE13" i="5" s="1"/>
  <c r="R15" i="5"/>
  <c r="AW15" i="5" s="1"/>
  <c r="Z15" i="5"/>
  <c r="BE15" i="5"/>
  <c r="J19" i="5"/>
  <c r="AO19" i="5" s="1"/>
  <c r="Z19" i="5"/>
  <c r="BE19" i="5"/>
  <c r="J14" i="5"/>
  <c r="AO14" i="5" s="1"/>
  <c r="Z14" i="5"/>
  <c r="BE14" i="5" s="1"/>
  <c r="J16" i="5"/>
  <c r="AO16" i="5" s="1"/>
  <c r="K19" i="3"/>
  <c r="K20" i="3"/>
  <c r="R13" i="5"/>
  <c r="AW13" i="5" s="1"/>
  <c r="J15" i="5"/>
  <c r="AO15" i="5"/>
  <c r="AO17" i="5"/>
  <c r="R19" i="5"/>
  <c r="AW19" i="5"/>
  <c r="Z20" i="5"/>
  <c r="BE20" i="5" s="1"/>
  <c r="J12" i="5"/>
  <c r="AO12" i="5" s="1"/>
  <c r="J18" i="5"/>
  <c r="Z18" i="5"/>
  <c r="BE18" i="5" s="1"/>
  <c r="J20" i="5"/>
  <c r="AO20" i="5" s="1"/>
  <c r="N14" i="5"/>
  <c r="AS14" i="5"/>
  <c r="N16" i="5"/>
  <c r="AS16" i="5" s="1"/>
  <c r="N18" i="5"/>
  <c r="AS18" i="5"/>
  <c r="V18" i="5"/>
  <c r="V20" i="5"/>
  <c r="BA20" i="5" s="1"/>
  <c r="V20" i="9"/>
  <c r="AY20" i="9" s="1"/>
  <c r="M19" i="3"/>
  <c r="M20" i="3"/>
  <c r="P14" i="5"/>
  <c r="AU14" i="5" s="1"/>
  <c r="P18" i="5"/>
  <c r="AU18" i="5"/>
  <c r="X17" i="9"/>
  <c r="BA17" i="9" s="1"/>
  <c r="V14" i="5"/>
  <c r="BA14" i="5"/>
  <c r="AM11" i="5"/>
  <c r="P11" i="5"/>
  <c r="AU11" i="5" s="1"/>
  <c r="X11" i="5"/>
  <c r="X20" i="5"/>
  <c r="BC20" i="5" s="1"/>
  <c r="X13" i="5"/>
  <c r="BC13" i="5" s="1"/>
  <c r="X15" i="5"/>
  <c r="BC15" i="5" s="1"/>
  <c r="X19" i="5"/>
  <c r="P13" i="5"/>
  <c r="P15" i="5"/>
  <c r="AU15" i="5" s="1"/>
  <c r="P19" i="5"/>
  <c r="AU19" i="5"/>
  <c r="BC19" i="5"/>
  <c r="V11" i="5"/>
  <c r="BA11" i="5" s="1"/>
  <c r="R12" i="5"/>
  <c r="V13" i="5"/>
  <c r="BA13" i="5" s="1"/>
  <c r="R14" i="5"/>
  <c r="AW14" i="5" s="1"/>
  <c r="V15" i="5"/>
  <c r="BA15" i="5"/>
  <c r="R16" i="5"/>
  <c r="AW16" i="5" s="1"/>
  <c r="V17" i="5"/>
  <c r="BA17" i="5"/>
  <c r="R18" i="5"/>
  <c r="AW18" i="5" s="1"/>
  <c r="V19" i="5"/>
  <c r="BA19" i="5" s="1"/>
  <c r="R20" i="5"/>
  <c r="AW20" i="5" s="1"/>
  <c r="P19" i="8"/>
  <c r="P20" i="8"/>
  <c r="T12" i="5"/>
  <c r="AY12" i="5" s="1"/>
  <c r="L14" i="5"/>
  <c r="AQ14" i="5"/>
  <c r="T14" i="5"/>
  <c r="AY14" i="5" s="1"/>
  <c r="L16" i="5"/>
  <c r="AQ16" i="5"/>
  <c r="T16" i="5"/>
  <c r="AY16" i="5" s="1"/>
  <c r="L18" i="5"/>
  <c r="AQ18" i="5" s="1"/>
  <c r="T18" i="5"/>
  <c r="AY18" i="5" s="1"/>
  <c r="L20" i="5"/>
  <c r="AQ20" i="5" s="1"/>
  <c r="T20" i="5"/>
  <c r="AY20" i="5" s="1"/>
  <c r="N19" i="8"/>
  <c r="N20" i="8"/>
  <c r="O19" i="8"/>
  <c r="O20" i="8"/>
  <c r="S19" i="8"/>
  <c r="S20" i="8" s="1"/>
  <c r="G22" i="9"/>
  <c r="T22" i="9"/>
  <c r="AW11" i="5"/>
  <c r="C7" i="12"/>
  <c r="C16" i="12"/>
  <c r="C8" i="12"/>
  <c r="C15" i="12"/>
  <c r="C17" i="11"/>
  <c r="C17" i="12"/>
  <c r="C13" i="12"/>
  <c r="C10" i="12"/>
  <c r="C14" i="12"/>
  <c r="C11" i="12"/>
  <c r="C9" i="12"/>
  <c r="C12" i="12"/>
  <c r="C6" i="12"/>
  <c r="H17" i="12"/>
  <c r="H10" i="12"/>
  <c r="H9" i="12"/>
  <c r="H15" i="12"/>
  <c r="H7" i="12"/>
  <c r="H13" i="12"/>
  <c r="H16" i="12"/>
  <c r="H6" i="12"/>
  <c r="H14" i="12"/>
  <c r="H8" i="12"/>
  <c r="H12" i="12"/>
  <c r="H11" i="12"/>
  <c r="F11" i="5"/>
  <c r="I19" i="3"/>
  <c r="I20" i="3" s="1"/>
  <c r="AQ12" i="5"/>
  <c r="L17" i="5"/>
  <c r="AQ17" i="5" s="1"/>
  <c r="Z17" i="9"/>
  <c r="BC17" i="9" s="1"/>
  <c r="O19" i="3"/>
  <c r="O20" i="3"/>
  <c r="N17" i="9"/>
  <c r="AQ17" i="9" s="1"/>
  <c r="N17" i="5"/>
  <c r="AS17" i="5"/>
  <c r="R19" i="3"/>
  <c r="R20" i="3" s="1"/>
  <c r="X12" i="9"/>
  <c r="J19" i="8"/>
  <c r="J20" i="8" s="1"/>
  <c r="BC11" i="5"/>
  <c r="R17" i="9"/>
  <c r="Z16" i="5"/>
  <c r="BE16" i="5" s="1"/>
  <c r="Z16" i="9"/>
  <c r="BC16" i="9"/>
  <c r="V12" i="9"/>
  <c r="V12" i="5"/>
  <c r="H19" i="8"/>
  <c r="H20" i="8"/>
  <c r="H19" i="3"/>
  <c r="H20" i="3" s="1"/>
  <c r="N19" i="3"/>
  <c r="N20" i="3" s="1"/>
  <c r="P16" i="5"/>
  <c r="AU16" i="5"/>
  <c r="J19" i="3"/>
  <c r="J20" i="3" s="1"/>
  <c r="Z11" i="5"/>
  <c r="Z11" i="9"/>
  <c r="I19" i="8"/>
  <c r="I20" i="8" s="1"/>
  <c r="S19" i="3"/>
  <c r="S20" i="3"/>
  <c r="P19" i="3"/>
  <c r="P20" i="3"/>
  <c r="P20" i="5"/>
  <c r="AU20" i="5" s="1"/>
  <c r="P20" i="9"/>
  <c r="AS20" i="9"/>
  <c r="P12" i="5"/>
  <c r="P12" i="9"/>
  <c r="N11" i="5"/>
  <c r="N11" i="9"/>
  <c r="T17" i="5"/>
  <c r="AY17" i="5" s="1"/>
  <c r="R19" i="8"/>
  <c r="R20" i="8" s="1"/>
  <c r="N12" i="9"/>
  <c r="AQ12" i="9"/>
  <c r="N12" i="5"/>
  <c r="AO11" i="9"/>
  <c r="L19" i="3"/>
  <c r="L20" i="3"/>
  <c r="L12" i="9"/>
  <c r="AO12" i="9" s="1"/>
  <c r="AY11" i="9"/>
  <c r="J17" i="9"/>
  <c r="AM17" i="9" s="1"/>
  <c r="L17" i="9"/>
  <c r="AO17" i="9" s="1"/>
  <c r="Z12" i="9"/>
  <c r="BC12" i="9"/>
  <c r="Z12" i="5"/>
  <c r="BE12" i="5" s="1"/>
  <c r="J11" i="9"/>
  <c r="J11" i="5"/>
  <c r="E44" i="11"/>
  <c r="E43" i="11"/>
  <c r="E42" i="11"/>
  <c r="L46" i="11"/>
  <c r="L46" i="12"/>
  <c r="C46" i="12"/>
  <c r="H46" i="12"/>
  <c r="G19" i="12" s="1"/>
  <c r="F46" i="12"/>
  <c r="D46" i="12"/>
  <c r="H46" i="11"/>
  <c r="G19" i="11" s="1"/>
  <c r="D46" i="11"/>
  <c r="F46" i="11"/>
  <c r="E46" i="12"/>
  <c r="H18" i="12" s="1"/>
  <c r="B21" i="12" s="1"/>
  <c r="D46" i="10"/>
  <c r="H46" i="10"/>
  <c r="G19" i="10"/>
  <c r="BP19" i="10" s="1"/>
  <c r="C46" i="10"/>
  <c r="F46" i="10"/>
  <c r="E46" i="10"/>
  <c r="H18" i="10"/>
  <c r="B21" i="10" s="1"/>
  <c r="E46" i="11"/>
  <c r="H18" i="11" s="1"/>
  <c r="B21" i="11" s="1"/>
  <c r="BA12" i="9"/>
  <c r="L22" i="5"/>
  <c r="AS11" i="5"/>
  <c r="AU17" i="9"/>
  <c r="R22" i="9"/>
  <c r="K23" i="5"/>
  <c r="AO11" i="5"/>
  <c r="AS12" i="9"/>
  <c r="P22" i="9"/>
  <c r="AK11" i="5"/>
  <c r="AM11" i="9"/>
  <c r="J22" i="9"/>
  <c r="AU12" i="5"/>
  <c r="BC11" i="9"/>
  <c r="Z22" i="9"/>
  <c r="BE11" i="5"/>
  <c r="Z22" i="5"/>
  <c r="U23" i="5"/>
  <c r="BA12" i="5"/>
  <c r="AJ19" i="10"/>
  <c r="BC19" i="10"/>
  <c r="AS19" i="10"/>
  <c r="V19" i="10"/>
  <c r="AF19" i="10"/>
  <c r="AY19" i="10"/>
  <c r="AK19" i="10"/>
  <c r="R19" i="10"/>
  <c r="BI19" i="10"/>
  <c r="AA19" i="10"/>
  <c r="J19" i="10"/>
  <c r="U19" i="10"/>
  <c r="AC19" i="10"/>
  <c r="AT19" i="10"/>
  <c r="BJ19" i="10"/>
  <c r="G46" i="12"/>
  <c r="H19" i="12" s="1"/>
  <c r="B22" i="12" s="1"/>
  <c r="G46" i="11"/>
  <c r="H19" i="11" s="1"/>
  <c r="H1" i="11" s="1"/>
  <c r="H3" i="11" s="1"/>
  <c r="G46" i="10"/>
  <c r="H19" i="10"/>
  <c r="B22" i="10" s="1"/>
  <c r="P19" i="12" l="1"/>
  <c r="X19" i="12"/>
  <c r="AF19" i="12"/>
  <c r="AN19" i="12"/>
  <c r="AV19" i="12"/>
  <c r="BD19" i="12"/>
  <c r="BL19" i="12"/>
  <c r="M19" i="12"/>
  <c r="U19" i="12"/>
  <c r="AC19" i="12"/>
  <c r="AK19" i="12"/>
  <c r="AS19" i="12"/>
  <c r="BA19" i="12"/>
  <c r="BI19" i="12"/>
  <c r="G42" i="12"/>
  <c r="G44" i="12"/>
  <c r="L19" i="12"/>
  <c r="T19" i="12"/>
  <c r="AB19" i="12"/>
  <c r="AJ19" i="12"/>
  <c r="AR19" i="12"/>
  <c r="AZ19" i="12"/>
  <c r="BH19" i="12"/>
  <c r="BP19" i="12"/>
  <c r="I19" i="12"/>
  <c r="Q19" i="12"/>
  <c r="Y19" i="12"/>
  <c r="AG19" i="12"/>
  <c r="AO19" i="12"/>
  <c r="AW19" i="12"/>
  <c r="BE19" i="12"/>
  <c r="BM19" i="12"/>
  <c r="G45" i="12"/>
  <c r="G43" i="12"/>
  <c r="AW19" i="11"/>
  <c r="AU19" i="11"/>
  <c r="AN19" i="11"/>
  <c r="BF19" i="11"/>
  <c r="T19" i="11"/>
  <c r="AO19" i="11"/>
  <c r="BE19" i="11"/>
  <c r="G42" i="11"/>
  <c r="W19" i="11"/>
  <c r="AF19" i="11"/>
  <c r="AH19" i="11"/>
  <c r="AL19" i="11"/>
  <c r="P19" i="11"/>
  <c r="AA19" i="11"/>
  <c r="AT19" i="11"/>
  <c r="BN19" i="11"/>
  <c r="AB19" i="11"/>
  <c r="N19" i="11"/>
  <c r="BM19" i="11"/>
  <c r="BG19" i="11"/>
  <c r="O19" i="11"/>
  <c r="Z19" i="11"/>
  <c r="AS19" i="11"/>
  <c r="BL19" i="11"/>
  <c r="BD19" i="11"/>
  <c r="U19" i="11"/>
  <c r="AI19" i="11"/>
  <c r="AC19" i="11"/>
  <c r="V19" i="11"/>
  <c r="AP19" i="11"/>
  <c r="BH19" i="11"/>
  <c r="G45" i="11"/>
  <c r="BK19" i="10"/>
  <c r="AD19" i="10"/>
  <c r="L19" i="10"/>
  <c r="Q19" i="10"/>
  <c r="BN19" i="10"/>
  <c r="P19" i="10"/>
  <c r="M19" i="10"/>
  <c r="T19" i="10"/>
  <c r="AM22" i="9"/>
  <c r="K22" i="9" s="1"/>
  <c r="K23" i="9" s="1"/>
  <c r="AS22" i="9"/>
  <c r="Q22" i="9" s="1"/>
  <c r="Q23" i="9" s="1"/>
  <c r="AU19" i="10"/>
  <c r="Y19" i="10"/>
  <c r="AW19" i="10"/>
  <c r="BD19" i="10"/>
  <c r="AI19" i="10"/>
  <c r="K19" i="10"/>
  <c r="AM19" i="10"/>
  <c r="M23" i="5"/>
  <c r="E23" i="5"/>
  <c r="BC22" i="9"/>
  <c r="AA22" i="9" s="1"/>
  <c r="AA23" i="9" s="1"/>
  <c r="AQ22" i="5"/>
  <c r="M22" i="5" s="1"/>
  <c r="H37" i="10"/>
  <c r="H37" i="12"/>
  <c r="AK22" i="9"/>
  <c r="I22" i="9" s="1"/>
  <c r="I23" i="9" s="1"/>
  <c r="G23" i="9"/>
  <c r="H125" i="14"/>
  <c r="H126" i="14" s="1"/>
  <c r="P125" i="14"/>
  <c r="P126" i="14" s="1"/>
  <c r="R125" i="14"/>
  <c r="R126" i="14" s="1"/>
  <c r="I24" i="10"/>
  <c r="J24" i="10" s="1"/>
  <c r="K24" i="10" s="1"/>
  <c r="L24" i="10" s="1"/>
  <c r="M24" i="10" s="1"/>
  <c r="N24" i="10" s="1"/>
  <c r="AC13" i="5"/>
  <c r="B39" i="11"/>
  <c r="F22" i="5"/>
  <c r="AS12" i="5"/>
  <c r="AS22" i="5" s="1"/>
  <c r="O22" i="5" s="1"/>
  <c r="O23" i="5"/>
  <c r="AK22" i="5"/>
  <c r="G22" i="5" s="1"/>
  <c r="H2" i="12"/>
  <c r="B39" i="12"/>
  <c r="E44" i="10"/>
  <c r="E43" i="10"/>
  <c r="E42" i="10"/>
  <c r="AO16" i="9"/>
  <c r="L22" i="9"/>
  <c r="AW22" i="9"/>
  <c r="U22" i="9" s="1"/>
  <c r="U23" i="9" s="1"/>
  <c r="AU22" i="9"/>
  <c r="S22" i="9" s="1"/>
  <c r="S23" i="9" s="1"/>
  <c r="AQ11" i="9"/>
  <c r="AQ22" i="9" s="1"/>
  <c r="O22" i="9" s="1"/>
  <c r="O23" i="9" s="1"/>
  <c r="N22" i="9"/>
  <c r="BC12" i="5"/>
  <c r="BC22" i="5" s="1"/>
  <c r="Y22" i="5" s="1"/>
  <c r="Y23" i="5"/>
  <c r="X22" i="5"/>
  <c r="B39" i="10"/>
  <c r="H1" i="10"/>
  <c r="H1" i="12"/>
  <c r="H2" i="10"/>
  <c r="AO22" i="9"/>
  <c r="M22" i="9" s="1"/>
  <c r="M23" i="9" s="1"/>
  <c r="BA18" i="5"/>
  <c r="BA22" i="5" s="1"/>
  <c r="W22" i="5" s="1"/>
  <c r="W23" i="5"/>
  <c r="V22" i="5"/>
  <c r="E42" i="12"/>
  <c r="E44" i="12"/>
  <c r="B22" i="11"/>
  <c r="BE22" i="5"/>
  <c r="AA22" i="5" s="1"/>
  <c r="G23" i="5"/>
  <c r="N22" i="5"/>
  <c r="AX19" i="11"/>
  <c r="AY19" i="11"/>
  <c r="M19" i="11"/>
  <c r="J19" i="11"/>
  <c r="AV19" i="11"/>
  <c r="BJ19" i="11"/>
  <c r="AJ19" i="11"/>
  <c r="I19" i="11"/>
  <c r="R19" i="11"/>
  <c r="X19" i="11"/>
  <c r="AD19" i="11"/>
  <c r="AQ19" i="11"/>
  <c r="BA19" i="11"/>
  <c r="BI19" i="11"/>
  <c r="BO19" i="11"/>
  <c r="G44" i="11"/>
  <c r="Q19" i="11"/>
  <c r="AG19" i="11"/>
  <c r="AZ19" i="11"/>
  <c r="L19" i="11"/>
  <c r="BB19" i="11"/>
  <c r="AK19" i="11"/>
  <c r="AE19" i="11"/>
  <c r="K19" i="11"/>
  <c r="S19" i="11"/>
  <c r="Y19" i="11"/>
  <c r="AM19" i="11"/>
  <c r="AR19" i="11"/>
  <c r="BC19" i="11"/>
  <c r="BK19" i="11"/>
  <c r="BP19" i="11"/>
  <c r="G43" i="11"/>
  <c r="J19" i="12"/>
  <c r="N19" i="12"/>
  <c r="R19" i="12"/>
  <c r="V19" i="12"/>
  <c r="Z19" i="12"/>
  <c r="AD19" i="12"/>
  <c r="AH19" i="12"/>
  <c r="AL19" i="12"/>
  <c r="AP19" i="12"/>
  <c r="AT19" i="12"/>
  <c r="AX19" i="12"/>
  <c r="BB19" i="12"/>
  <c r="BF19" i="12"/>
  <c r="BJ19" i="12"/>
  <c r="BN19" i="12"/>
  <c r="K19" i="12"/>
  <c r="O19" i="12"/>
  <c r="S19" i="12"/>
  <c r="W19" i="12"/>
  <c r="AA19" i="12"/>
  <c r="AE19" i="12"/>
  <c r="AI19" i="12"/>
  <c r="AM19" i="12"/>
  <c r="AQ19" i="12"/>
  <c r="AU19" i="12"/>
  <c r="AY19" i="12"/>
  <c r="BC19" i="12"/>
  <c r="BG19" i="12"/>
  <c r="BK19" i="12"/>
  <c r="BO19" i="12"/>
  <c r="E43" i="12"/>
  <c r="D22" i="5"/>
  <c r="AY12" i="9"/>
  <c r="AY22" i="9" s="1"/>
  <c r="W22" i="9" s="1"/>
  <c r="W23" i="9" s="1"/>
  <c r="V22" i="9"/>
  <c r="AW12" i="5"/>
  <c r="AW22" i="5" s="1"/>
  <c r="S22" i="5" s="1"/>
  <c r="R22" i="5"/>
  <c r="S23" i="5"/>
  <c r="AU13" i="5"/>
  <c r="AU22" i="5" s="1"/>
  <c r="Q22" i="5" s="1"/>
  <c r="P22" i="5"/>
  <c r="Q23" i="5"/>
  <c r="AO18" i="5"/>
  <c r="AO22" i="5" s="1"/>
  <c r="K22" i="5" s="1"/>
  <c r="J22" i="5"/>
  <c r="BA16" i="9"/>
  <c r="BA22" i="9" s="1"/>
  <c r="Y22" i="9" s="1"/>
  <c r="Y23" i="9" s="1"/>
  <c r="X22" i="9"/>
  <c r="AA23" i="5"/>
  <c r="AI11" i="5"/>
  <c r="AI22" i="5" s="1"/>
  <c r="E22" i="5" s="1"/>
  <c r="AY13" i="5"/>
  <c r="AY22" i="5" s="1"/>
  <c r="U22" i="5" s="1"/>
  <c r="T22" i="5"/>
  <c r="AM16" i="5"/>
  <c r="AM22" i="5" s="1"/>
  <c r="I22" i="5" s="1"/>
  <c r="I23" i="5"/>
  <c r="H22" i="5"/>
  <c r="S127" i="13"/>
  <c r="S128" i="13" s="1"/>
  <c r="J125" i="14"/>
  <c r="J126" i="14" s="1"/>
  <c r="H127" i="13"/>
  <c r="H128" i="13" s="1"/>
  <c r="I127" i="13"/>
  <c r="I128" i="13" s="1"/>
  <c r="J127" i="13"/>
  <c r="J128" i="13" s="1"/>
  <c r="K127" i="13"/>
  <c r="K128" i="13" s="1"/>
  <c r="N127" i="13"/>
  <c r="N128" i="13" s="1"/>
  <c r="O127" i="13"/>
  <c r="O128" i="13" s="1"/>
  <c r="R127" i="13"/>
  <c r="R128" i="13" s="1"/>
  <c r="S103" i="15"/>
  <c r="S104" i="15" s="1"/>
  <c r="G44" i="10"/>
  <c r="G45" i="10"/>
  <c r="BH19" i="10"/>
  <c r="AR19" i="10"/>
  <c r="AB19" i="10"/>
  <c r="O19" i="10"/>
  <c r="AP19" i="10"/>
  <c r="AQ19" i="10"/>
  <c r="X19" i="10"/>
  <c r="AH19" i="10"/>
  <c r="BE19" i="10"/>
  <c r="BO19" i="10"/>
  <c r="AV19" i="10"/>
  <c r="AL19" i="10"/>
  <c r="BM19" i="10"/>
  <c r="I19" i="10"/>
  <c r="AZ19" i="10"/>
  <c r="I5" i="12"/>
  <c r="J5" i="12" s="1"/>
  <c r="K5" i="12" s="1"/>
  <c r="L5" i="12" s="1"/>
  <c r="M5" i="12" s="1"/>
  <c r="N5" i="12" s="1"/>
  <c r="O5" i="12" s="1"/>
  <c r="P5" i="12" s="1"/>
  <c r="Q5" i="12" s="1"/>
  <c r="R5" i="12" s="1"/>
  <c r="S5" i="12" s="1"/>
  <c r="T5" i="12" s="1"/>
  <c r="U5" i="12" s="1"/>
  <c r="V5" i="12" s="1"/>
  <c r="W5" i="12" s="1"/>
  <c r="X5" i="12" s="1"/>
  <c r="Y5" i="12" s="1"/>
  <c r="Z5" i="12" s="1"/>
  <c r="AA5" i="12" s="1"/>
  <c r="AB5" i="12" s="1"/>
  <c r="AC5" i="12" s="1"/>
  <c r="AD5" i="12" s="1"/>
  <c r="AE5" i="12" s="1"/>
  <c r="AF5" i="12" s="1"/>
  <c r="AG5" i="12" s="1"/>
  <c r="AH5" i="12" s="1"/>
  <c r="AI5" i="12" s="1"/>
  <c r="AJ5" i="12" s="1"/>
  <c r="AK5" i="12" s="1"/>
  <c r="AL5" i="12" s="1"/>
  <c r="AM5" i="12" s="1"/>
  <c r="AN5" i="12" s="1"/>
  <c r="AO5" i="12" s="1"/>
  <c r="AP5" i="12" s="1"/>
  <c r="AQ5" i="12" s="1"/>
  <c r="AR5" i="12" s="1"/>
  <c r="AS5" i="12" s="1"/>
  <c r="AT5" i="12" s="1"/>
  <c r="AU5" i="12" s="1"/>
  <c r="AV5" i="12" s="1"/>
  <c r="AW5" i="12" s="1"/>
  <c r="AX5" i="12" s="1"/>
  <c r="AY5" i="12" s="1"/>
  <c r="AZ5" i="12" s="1"/>
  <c r="BA5" i="12" s="1"/>
  <c r="BB5" i="12" s="1"/>
  <c r="BC5" i="12" s="1"/>
  <c r="BD5" i="12" s="1"/>
  <c r="BE5" i="12" s="1"/>
  <c r="BF5" i="12" s="1"/>
  <c r="BG5" i="12" s="1"/>
  <c r="BH5" i="12" s="1"/>
  <c r="BI5" i="12" s="1"/>
  <c r="BJ5" i="12" s="1"/>
  <c r="BK5" i="12" s="1"/>
  <c r="BL5" i="12" s="1"/>
  <c r="BM5" i="12" s="1"/>
  <c r="BN5" i="12" s="1"/>
  <c r="BO5" i="12" s="1"/>
  <c r="BP5" i="12" s="1"/>
  <c r="I24" i="12"/>
  <c r="J24" i="12" s="1"/>
  <c r="K24" i="12" s="1"/>
  <c r="L24" i="12" s="1"/>
  <c r="M24" i="12" s="1"/>
  <c r="N24" i="12" s="1"/>
  <c r="G43" i="10"/>
  <c r="G42" i="10"/>
  <c r="BA19" i="10"/>
  <c r="AE19" i="10"/>
  <c r="Z19" i="10"/>
  <c r="N19" i="10"/>
  <c r="BF19" i="10"/>
  <c r="BG19" i="10"/>
  <c r="AN19" i="10"/>
  <c r="AX19" i="10"/>
  <c r="S19" i="10"/>
  <c r="AG19" i="10"/>
  <c r="BL19" i="10"/>
  <c r="BB19" i="10"/>
  <c r="W19" i="10"/>
  <c r="AO19" i="10"/>
  <c r="L127" i="13"/>
  <c r="L128" i="13" s="1"/>
  <c r="M127" i="13"/>
  <c r="M128" i="13" s="1"/>
  <c r="P127" i="13"/>
  <c r="P128" i="13" s="1"/>
  <c r="Q127" i="13"/>
  <c r="Q128" i="13" s="1"/>
  <c r="N103" i="15"/>
  <c r="N104" i="15" s="1"/>
  <c r="O103" i="15"/>
  <c r="O104" i="15" s="1"/>
  <c r="K125" i="14"/>
  <c r="K126" i="14" s="1"/>
  <c r="L125" i="14"/>
  <c r="L126" i="14" s="1"/>
  <c r="Q125" i="14"/>
  <c r="Q126" i="14" s="1"/>
  <c r="L103" i="15"/>
  <c r="L104" i="15" s="1"/>
  <c r="M103" i="15"/>
  <c r="M104" i="15" s="1"/>
  <c r="O125" i="14"/>
  <c r="O126" i="14" s="1"/>
  <c r="S125" i="14"/>
  <c r="S126" i="14" s="1"/>
  <c r="J103" i="15"/>
  <c r="J104" i="15" s="1"/>
  <c r="K103" i="15"/>
  <c r="K104" i="15" s="1"/>
  <c r="R103" i="15"/>
  <c r="R104" i="15" s="1"/>
  <c r="I125" i="14"/>
  <c r="I126" i="14" s="1"/>
  <c r="M125" i="14"/>
  <c r="M126" i="14" s="1"/>
  <c r="H103" i="15"/>
  <c r="H104" i="15" s="1"/>
  <c r="I103" i="15"/>
  <c r="I104" i="15" s="1"/>
  <c r="P103" i="15"/>
  <c r="P104" i="15" s="1"/>
  <c r="Q103" i="15"/>
  <c r="Q104" i="15" s="1"/>
  <c r="AG22" i="9"/>
  <c r="E22" i="9" s="1"/>
  <c r="E23" i="9" s="1"/>
  <c r="AC20" i="5"/>
  <c r="AC16" i="5"/>
  <c r="AC12" i="5"/>
  <c r="AC19" i="5"/>
  <c r="AC15" i="5"/>
  <c r="AC11" i="5"/>
  <c r="AC18" i="5"/>
  <c r="AC14" i="5"/>
  <c r="H3" i="10" l="1"/>
  <c r="H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Alexandra Fidlerová</author>
  </authors>
  <commentList>
    <comment ref="G21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Certifikačný orgán:
</t>
        </r>
        <r>
          <rPr>
            <sz val="9"/>
            <color indexed="81"/>
            <rFont val="Tahoma"/>
            <family val="2"/>
            <charset val="238"/>
          </rPr>
          <t>Pracovný list vypočíta priemerné hodnotenie pre každý indikátor zložitosti. Ak si myslíte, že priemer je:
• Nepresný, zadajte svoje hodnotenie do riadku s označením „Prepísanie hodnotenia“.
• Presný a v poriadku, prejdite na ďalší ukazovateľ. “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8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238"/>
          </rPr>
          <t xml:space="preserve">Certifikačný orgán:
</t>
        </r>
        <r>
          <rPr>
            <sz val="9"/>
            <color indexed="81"/>
            <rFont val="Tahoma"/>
            <family val="2"/>
            <charset val="238"/>
          </rPr>
          <t>Pracovný list vypočíta priemerné hodnotenie pre každý indikátor zložitosti. Ak si myslíte, že priemer je:
• Nepresný, zadajte svoje hodnotenie do riadku s označením „Prepísanie hodnotenia“.
• Presný a v poriadku, prejdite na ďalší ukazovateľ. “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1" authorId="0" shapeId="0" xr:uid="{00000000-0006-0000-05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Certifikačný orgán:
</t>
        </r>
        <r>
          <rPr>
            <sz val="9"/>
            <color indexed="81"/>
            <rFont val="Tahoma"/>
            <family val="2"/>
            <charset val="238"/>
          </rPr>
          <t>Pracovný list vypočíta priemerné hodnotenie pre každý indikátor zložitosti. Ak si myslíte, že priemer je:
• Nepresný, zadajte svoje hodnotenie do riadku s označením „Prepísanie hodnotenia“.
• Presný a v poriadku, prejdite na ďalší ukazovateľ. “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2" authorId="0" shapeId="0" xr:uid="{00000000-0006-0000-0500-000004000000}">
      <text>
        <r>
          <rPr>
            <b/>
            <sz val="9"/>
            <color indexed="81"/>
            <rFont val="Tahoma"/>
            <family val="2"/>
            <charset val="238"/>
          </rPr>
          <t xml:space="preserve">Certifikačný orgán:
</t>
        </r>
        <r>
          <rPr>
            <sz val="9"/>
            <color indexed="81"/>
            <rFont val="Tahoma"/>
            <family val="2"/>
            <charset val="238"/>
          </rPr>
          <t>Pracovný list vypočíta priemerné hodnotenie pre každý indikátor zložitosti. Ak si myslíte, že priemer je:
• Nepresný, zadajte svoje hodnotenie do riadku s označením „Prepísanie hodnotenia“.
• Presný a v poriadku, prejdite na ďalší ukazovateľ. “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65" authorId="0" shapeId="0" xr:uid="{00000000-0006-0000-0500-000005000000}">
      <text>
        <r>
          <rPr>
            <b/>
            <sz val="9"/>
            <color indexed="81"/>
            <rFont val="Tahoma"/>
            <family val="2"/>
            <charset val="238"/>
          </rPr>
          <t xml:space="preserve">Certifikačný orgán:
</t>
        </r>
        <r>
          <rPr>
            <sz val="9"/>
            <color indexed="81"/>
            <rFont val="Tahoma"/>
            <family val="2"/>
            <charset val="238"/>
          </rPr>
          <t>Pracovný list vypočíta priemerné hodnotenie pre každý indikátor zložitosti. Ak si myslíte, že priemer je:
• Nepresný, zadajte svoje hodnotenie do riadku s označením „Prepísanie hodnotenia“.
• Presný a v poriadku, prejdite na ďalší ukazovateľ. “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77" authorId="0" shapeId="0" xr:uid="{00000000-0006-0000-0500-000006000000}">
      <text>
        <r>
          <rPr>
            <b/>
            <sz val="9"/>
            <color indexed="81"/>
            <rFont val="Tahoma"/>
            <family val="2"/>
            <charset val="238"/>
          </rPr>
          <t xml:space="preserve">Certifikačný orgán:
</t>
        </r>
        <r>
          <rPr>
            <sz val="9"/>
            <color indexed="81"/>
            <rFont val="Tahoma"/>
            <family val="2"/>
            <charset val="238"/>
          </rPr>
          <t>Pracovný list vypočíta priemerné hodnotenie pre každý indikátor zložitosti. Ak si myslíte, že priemer je:
• Nepresný, zadajte svoje hodnotenie do riadku s označením „Prepísanie hodnotenia“.
• Presný a v poriadku, prejdite na ďalší ukazovateľ. “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90" authorId="0" shapeId="0" xr:uid="{00000000-0006-0000-05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Certifikačný orgán:
</t>
        </r>
        <r>
          <rPr>
            <sz val="9"/>
            <color indexed="81"/>
            <rFont val="Tahoma"/>
            <family val="2"/>
            <charset val="238"/>
          </rPr>
          <t>Pracovný list vypočíta priemerné hodnotenie pre každý indikátor zložitosti. Ak si myslíte, že priemer je:
• Nepresný, zadajte svoje hodnotenie do riadku s označením „Prepísanie hodnotenia“.
• Presný a v poriadku, prejdite na ďalší ukazovateľ. “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99" authorId="0" shapeId="0" xr:uid="{00000000-0006-0000-0500-000008000000}">
      <text>
        <r>
          <rPr>
            <b/>
            <sz val="9"/>
            <color indexed="81"/>
            <rFont val="Tahoma"/>
            <family val="2"/>
            <charset val="238"/>
          </rPr>
          <t xml:space="preserve">Certifikačný orgán:
</t>
        </r>
        <r>
          <rPr>
            <sz val="9"/>
            <color indexed="81"/>
            <rFont val="Tahoma"/>
            <family val="2"/>
            <charset val="238"/>
          </rPr>
          <t>Pracovný list vypočíta priemerné hodnotenie pre každý indikátor zložitosti. Ak si myslíte, že priemer je:
• Nepresný, zadajte svoje hodnotenie do riadku s označením „Prepísanie hodnotenia“.
• Presný a v poriadku, prejdite na ďalší ukazovateľ. “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07" authorId="0" shapeId="0" xr:uid="{00000000-0006-0000-0500-000009000000}">
      <text>
        <r>
          <rPr>
            <b/>
            <sz val="9"/>
            <color indexed="81"/>
            <rFont val="Tahoma"/>
            <family val="2"/>
            <charset val="238"/>
          </rPr>
          <t xml:space="preserve">Certifikačný orgán:
</t>
        </r>
        <r>
          <rPr>
            <sz val="9"/>
            <color indexed="81"/>
            <rFont val="Tahoma"/>
            <family val="2"/>
            <charset val="238"/>
          </rPr>
          <t>Pracovný list vypočíta priemerné hodnotenie pre každý indikátor zložitosti. Ak si myslíte, že priemer je:
• Nepresný, zadajte svoje hodnotenie do riadku s označením „Prepísanie hodnotenia“.
• Presný a v poriadku, prejdite na ďalší ukazovateľ. “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14" authorId="0" shapeId="0" xr:uid="{00000000-0006-0000-0500-00000A000000}">
      <text>
        <r>
          <rPr>
            <b/>
            <sz val="9"/>
            <color indexed="81"/>
            <rFont val="Tahoma"/>
            <family val="2"/>
            <charset val="238"/>
          </rPr>
          <t xml:space="preserve">Certifikačný orgán:
</t>
        </r>
        <r>
          <rPr>
            <sz val="9"/>
            <color indexed="81"/>
            <rFont val="Tahoma"/>
            <family val="2"/>
            <charset val="238"/>
          </rPr>
          <t>Pracovný list vypočíta priemerné hodnotenie pre každý indikátor zložitosti. Ak si myslíte, že priemer je:
• Nepresný, zadajte svoje hodnotenie do riadku s označením „Prepísanie hodnotenia“.
• Presný a v poriadku, prejdite na ďalší ukazovateľ. “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Alexandra Fidlerová</author>
  </authors>
  <commentList>
    <comment ref="G21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Certifikačný orgán:
</t>
        </r>
        <r>
          <rPr>
            <sz val="9"/>
            <color indexed="81"/>
            <rFont val="Tahoma"/>
            <family val="2"/>
            <charset val="238"/>
          </rPr>
          <t>Pracovný list vypočíta priemerné hodnotenie pre každý indikátor zložitosti. Ak si myslíte, že priemer je:
• Nepresný, zadajte svoje hodnotenie do riadku s označením „Prepísanie hodnotenia“.
• Presný a v poriadku, prejdite na ďalší ukazovateľ. “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9" authorId="0" shapeId="0" xr:uid="{00000000-0006-0000-0600-000002000000}">
      <text>
        <r>
          <rPr>
            <b/>
            <sz val="9"/>
            <color indexed="81"/>
            <rFont val="Tahoma"/>
            <family val="2"/>
            <charset val="238"/>
          </rPr>
          <t xml:space="preserve">Certifikačný orgán:
</t>
        </r>
        <r>
          <rPr>
            <sz val="9"/>
            <color indexed="81"/>
            <rFont val="Tahoma"/>
            <family val="2"/>
            <charset val="238"/>
          </rPr>
          <t>Pracovný list vypočíta priemerné hodnotenie pre každý indikátor zložitosti. Ak si myslíte, že priemer je:
• Nepresný, zadajte svoje hodnotenie do riadku s označením „Prepísanie hodnotenia“.
• Presný a v poriadku, prejdite na ďalší ukazovateľ. “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0" authorId="0" shapeId="0" xr:uid="{00000000-0006-0000-06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Certifikačný orgán:
</t>
        </r>
        <r>
          <rPr>
            <sz val="9"/>
            <color indexed="81"/>
            <rFont val="Tahoma"/>
            <family val="2"/>
            <charset val="238"/>
          </rPr>
          <t>Pracovný list vypočíta priemerné hodnotenie pre každý indikátor zložitosti. Ak si myslíte, že priemer je:
• Nepresný, zadajte svoje hodnotenie do riadku s označením „Prepísanie hodnotenia“.
• Presný a v poriadku, prejdite na ďalší ukazovateľ. “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9" authorId="0" shapeId="0" xr:uid="{00000000-0006-0000-0600-000004000000}">
      <text>
        <r>
          <rPr>
            <b/>
            <sz val="9"/>
            <color indexed="81"/>
            <rFont val="Tahoma"/>
            <family val="2"/>
            <charset val="238"/>
          </rPr>
          <t xml:space="preserve">Certifikačný orgán:
</t>
        </r>
        <r>
          <rPr>
            <sz val="9"/>
            <color indexed="81"/>
            <rFont val="Tahoma"/>
            <family val="2"/>
            <charset val="238"/>
          </rPr>
          <t>Pracovný list vypočíta priemerné hodnotenie pre každý indikátor zložitosti. Ak si myslíte, že priemer je:
• Nepresný, zadajte svoje hodnotenie do riadku s označením „Prepísanie hodnotenia“.
• Presný a v poriadku, prejdite na ďalší ukazovateľ. “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62" authorId="0" shapeId="0" xr:uid="{00000000-0006-0000-0600-000005000000}">
      <text>
        <r>
          <rPr>
            <b/>
            <sz val="9"/>
            <color indexed="81"/>
            <rFont val="Tahoma"/>
            <family val="2"/>
            <charset val="238"/>
          </rPr>
          <t xml:space="preserve">Certifikačný orgán:
</t>
        </r>
        <r>
          <rPr>
            <sz val="9"/>
            <color indexed="81"/>
            <rFont val="Tahoma"/>
            <family val="2"/>
            <charset val="238"/>
          </rPr>
          <t>Pracovný list vypočíta priemerné hodnotenie pre každý indikátor zložitosti. Ak si myslíte, že priemer je:
• Nepresný, zadajte svoje hodnotenie do riadku s označením „Prepísanie hodnotenia“.
• Presný a v poriadku, prejdite na ďalší ukazovateľ. “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74" authorId="0" shapeId="0" xr:uid="{00000000-0006-0000-0600-000006000000}">
      <text>
        <r>
          <rPr>
            <b/>
            <sz val="9"/>
            <color indexed="81"/>
            <rFont val="Tahoma"/>
            <family val="2"/>
            <charset val="238"/>
          </rPr>
          <t xml:space="preserve">Certifikačný orgán:
</t>
        </r>
        <r>
          <rPr>
            <sz val="9"/>
            <color indexed="81"/>
            <rFont val="Tahoma"/>
            <family val="2"/>
            <charset val="238"/>
          </rPr>
          <t>Pracovný list vypočíta priemerné hodnotenie pre každý indikátor zložitosti. Ak si myslíte, že priemer je:
• Nepresný, zadajte svoje hodnotenie do riadku s označením „Prepísanie hodnotenia“.
• Presný a v poriadku, prejdite na ďalší ukazovateľ. “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87" authorId="0" shapeId="0" xr:uid="{00000000-0006-0000-06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Certifikačný orgán:
</t>
        </r>
        <r>
          <rPr>
            <sz val="9"/>
            <color indexed="81"/>
            <rFont val="Tahoma"/>
            <family val="2"/>
            <charset val="238"/>
          </rPr>
          <t>Pracovný list vypočíta priemerné hodnotenie pre každý indikátor zložitosti. Ak si myslíte, že priemer je:
• Nepresný, zadajte svoje hodnotenie do riadku s označením „Prepísanie hodnotenia“.
• Presný a v poriadku, prejdite na ďalší ukazovateľ. “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96" authorId="0" shapeId="0" xr:uid="{00000000-0006-0000-0600-000008000000}">
      <text>
        <r>
          <rPr>
            <b/>
            <sz val="9"/>
            <color indexed="81"/>
            <rFont val="Tahoma"/>
            <family val="2"/>
            <charset val="238"/>
          </rPr>
          <t xml:space="preserve">Certifikačný orgán:
</t>
        </r>
        <r>
          <rPr>
            <sz val="9"/>
            <color indexed="81"/>
            <rFont val="Tahoma"/>
            <family val="2"/>
            <charset val="238"/>
          </rPr>
          <t>Pracovný list vypočíta priemerné hodnotenie pre každý indikátor zložitosti. Ak si myslíte, že priemer je:
• Nepresný, zadajte svoje hodnotenie do riadku s označením „Prepísanie hodnotenia“.
• Presný a v poriadku, prejdite na ďalší ukazovateľ. “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05" authorId="0" shapeId="0" xr:uid="{00000000-0006-0000-0600-000009000000}">
      <text>
        <r>
          <rPr>
            <b/>
            <sz val="9"/>
            <color indexed="81"/>
            <rFont val="Tahoma"/>
            <family val="2"/>
            <charset val="238"/>
          </rPr>
          <t xml:space="preserve">Certifikačný orgán:
</t>
        </r>
        <r>
          <rPr>
            <sz val="9"/>
            <color indexed="81"/>
            <rFont val="Tahoma"/>
            <family val="2"/>
            <charset val="238"/>
          </rPr>
          <t>Pracovný list vypočíta priemerné hodnotenie pre každý indikátor zložitosti. Ak si myslíte, že priemer je:
• Nepresný, zadajte svoje hodnotenie do riadku s označením „Prepísanie hodnotenia“.
• Presný a v poriadku, prejdite na ďalší ukazovateľ. “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12" authorId="0" shapeId="0" xr:uid="{00000000-0006-0000-0600-00000A000000}">
      <text>
        <r>
          <rPr>
            <b/>
            <sz val="9"/>
            <color indexed="81"/>
            <rFont val="Tahoma"/>
            <family val="2"/>
            <charset val="238"/>
          </rPr>
          <t xml:space="preserve">Certifikačný orgán:
</t>
        </r>
        <r>
          <rPr>
            <sz val="9"/>
            <color indexed="81"/>
            <rFont val="Tahoma"/>
            <family val="2"/>
            <charset val="238"/>
          </rPr>
          <t>Pracovný list vypočíta priemerné hodnotenie pre každý indikátor zložitosti. Ak si myslíte, že priemer je:
• Nepresný, zadajte svoje hodnotenie do riadku s označením „Prepísanie hodnotenia“.
• Presný a v poriadku, prejdite na ďalší ukazovateľ. “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Alexandra Fidlerová</author>
  </authors>
  <commentList>
    <comment ref="G17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Certifikačný orgán:
</t>
        </r>
        <r>
          <rPr>
            <sz val="9"/>
            <color indexed="81"/>
            <rFont val="Tahoma"/>
            <family val="2"/>
            <charset val="238"/>
          </rPr>
          <t>Pracovný list vypočíta priemerné hodnotenie pre každý indikátor zložitosti. Ak si myslíte, že priemer je:
• Nepresný, zadajte svoje hodnotenie do riadku s označením „Prepísanie hodnotenia“.
• Presný a v poriadku, prejdite na ďalší ukazovateľ. “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6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238"/>
          </rPr>
          <t xml:space="preserve">Certifikačný orgán:
</t>
        </r>
        <r>
          <rPr>
            <sz val="9"/>
            <color indexed="81"/>
            <rFont val="Tahoma"/>
            <family val="2"/>
            <charset val="238"/>
          </rPr>
          <t>Pracovný list vypočíta priemerné hodnotenie pre každý indikátor zložitosti. Ak si myslíte, že priemer je:
• Nepresný, zadajte svoje hodnotenie do riadku s označením „Prepísanie hodnotenia“.
• Presný a v poriadku, prejdite na ďalší ukazovateľ. “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4" authorId="0" shapeId="0" xr:uid="{00000000-0006-0000-07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Certifikačný orgán:
</t>
        </r>
        <r>
          <rPr>
            <sz val="9"/>
            <color indexed="81"/>
            <rFont val="Tahoma"/>
            <family val="2"/>
            <charset val="238"/>
          </rPr>
          <t>Pracovný list vypočíta priemerné hodnotenie pre každý indikátor zložitosti. Ak si myslíte, že priemer je:
• Nepresný, zadajte svoje hodnotenie do riadku s označením „Prepísanie hodnotenia“.
• Presný a v poriadku, prejdite na ďalší ukazovateľ. “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3" authorId="0" shapeId="0" xr:uid="{00000000-0006-0000-0700-000004000000}">
      <text>
        <r>
          <rPr>
            <b/>
            <sz val="9"/>
            <color indexed="81"/>
            <rFont val="Tahoma"/>
            <family val="2"/>
            <charset val="238"/>
          </rPr>
          <t xml:space="preserve">Certifikačný orgán:
</t>
        </r>
        <r>
          <rPr>
            <sz val="9"/>
            <color indexed="81"/>
            <rFont val="Tahoma"/>
            <family val="2"/>
            <charset val="238"/>
          </rPr>
          <t>Pracovný list vypočíta priemerné hodnotenie pre každý indikátor zložitosti. Ak si myslíte, že priemer je:
• Nepresný, zadajte svoje hodnotenie do riadku s označením „Prepísanie hodnotenia“.
• Presný a v poriadku, prejdite na ďalší ukazovateľ. “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1" authorId="0" shapeId="0" xr:uid="{00000000-0006-0000-0700-000005000000}">
      <text>
        <r>
          <rPr>
            <b/>
            <sz val="9"/>
            <color indexed="81"/>
            <rFont val="Tahoma"/>
            <family val="2"/>
            <charset val="238"/>
          </rPr>
          <t xml:space="preserve">Certifikačný orgán:
</t>
        </r>
        <r>
          <rPr>
            <sz val="9"/>
            <color indexed="81"/>
            <rFont val="Tahoma"/>
            <family val="2"/>
            <charset val="238"/>
          </rPr>
          <t>Pracovný list vypočíta priemerné hodnotenie pre každý indikátor zložitosti. Ak si myslíte, že priemer je:
• Nepresný, zadajte svoje hodnotenie do riadku s označením „Prepísanie hodnotenia“.
• Presný a v poriadku, prejdite na ďalší ukazovateľ. “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61" authorId="0" shapeId="0" xr:uid="{00000000-0006-0000-0700-000006000000}">
      <text>
        <r>
          <rPr>
            <b/>
            <sz val="9"/>
            <color indexed="81"/>
            <rFont val="Tahoma"/>
            <family val="2"/>
            <charset val="238"/>
          </rPr>
          <t xml:space="preserve">Certifikačný orgán:
</t>
        </r>
        <r>
          <rPr>
            <sz val="9"/>
            <color indexed="81"/>
            <rFont val="Tahoma"/>
            <family val="2"/>
            <charset val="238"/>
          </rPr>
          <t>Pracovný list vypočíta priemerné hodnotenie pre každý indikátor zložitosti. Ak si myslíte, že priemer je:
• Nepresný, zadajte svoje hodnotenie do riadku s označením „Prepísanie hodnotenia“.
• Presný a v poriadku, prejdite na ďalší ukazovateľ. “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70" authorId="0" shapeId="0" xr:uid="{00000000-0006-0000-07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Certifikačný orgán:
</t>
        </r>
        <r>
          <rPr>
            <sz val="9"/>
            <color indexed="81"/>
            <rFont val="Tahoma"/>
            <family val="2"/>
            <charset val="238"/>
          </rPr>
          <t>Pracovný list vypočíta priemerné hodnotenie pre každý indikátor zložitosti. Ak si myslíte, že priemer je:
• Nepresný, zadajte svoje hodnotenie do riadku s označením „Prepísanie hodnotenia“.
• Presný a v poriadku, prejdite na ďalší ukazovateľ. “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77" authorId="0" shapeId="0" xr:uid="{00000000-0006-0000-0700-000008000000}">
      <text>
        <r>
          <rPr>
            <b/>
            <sz val="9"/>
            <color indexed="81"/>
            <rFont val="Tahoma"/>
            <family val="2"/>
            <charset val="238"/>
          </rPr>
          <t xml:space="preserve">Certifikačný orgán:
</t>
        </r>
        <r>
          <rPr>
            <sz val="9"/>
            <color indexed="81"/>
            <rFont val="Tahoma"/>
            <family val="2"/>
            <charset val="238"/>
          </rPr>
          <t>Pracovný list vypočíta priemerné hodnotenie pre každý indikátor zložitosti. Ak si myslíte, že priemer je:
• Nepresný, zadajte svoje hodnotenie do riadku s označením „Prepísanie hodnotenia“.
• Presný a v poriadku, prejdite na ďalší ukazovateľ. “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83" authorId="0" shapeId="0" xr:uid="{00000000-0006-0000-0700-000009000000}">
      <text>
        <r>
          <rPr>
            <b/>
            <sz val="9"/>
            <color indexed="81"/>
            <rFont val="Tahoma"/>
            <family val="2"/>
            <charset val="238"/>
          </rPr>
          <t xml:space="preserve">Certifikačný orgán:
</t>
        </r>
        <r>
          <rPr>
            <sz val="9"/>
            <color indexed="81"/>
            <rFont val="Tahoma"/>
            <family val="2"/>
            <charset val="238"/>
          </rPr>
          <t>Pracovný list vypočíta priemerné hodnotenie pre každý indikátor zložitosti. Ak si myslíte, že priemer je:
• Nepresný, zadajte svoje hodnotenie do riadku s označením „Prepísanie hodnotenia“.
• Presný a v poriadku, prejdite na ďalší ukazovateľ. “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90" authorId="0" shapeId="0" xr:uid="{00000000-0006-0000-0700-00000A000000}">
      <text>
        <r>
          <rPr>
            <b/>
            <sz val="9"/>
            <color indexed="81"/>
            <rFont val="Tahoma"/>
            <family val="2"/>
            <charset val="238"/>
          </rPr>
          <t xml:space="preserve">Certifikačný orgán:
</t>
        </r>
        <r>
          <rPr>
            <sz val="9"/>
            <color indexed="81"/>
            <rFont val="Tahoma"/>
            <family val="2"/>
            <charset val="238"/>
          </rPr>
          <t>Pracovný list vypočíta priemerné hodnotenie pre každý indikátor zložitosti. Ak si myslíte, že priemer je:
• Nepresný, zadajte svoje hodnotenie do riadku s označením „Prepísanie hodnotenia“.
• Presný a v poriadku, prejdite na ďalší ukazovateľ. “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<sst xmlns="http://schemas.openxmlformats.org/spreadsheetml/2006/main" count="1813" uniqueCount="508">
  <si>
    <t>Určenie zložitosti 
projektov/programov/portfólií pre Recertifikáciu</t>
  </si>
  <si>
    <t>Inštrukcie na vyplnenie formulára</t>
  </si>
  <si>
    <t>1.  Všeobecné informácie</t>
  </si>
  <si>
    <t>Účel</t>
  </si>
  <si>
    <r>
      <t xml:space="preserve">Tento formulár je určený pre záujemcov o recertifikáciu aj pre hodnotiteľov na stanovenie zložitosti projektov/programov/portfólií v odbornej praxi záujemcu v čase platnosti certifikátu.
</t>
    </r>
    <r>
      <rPr>
        <b/>
        <sz val="10"/>
        <color theme="1" tint="4.9989318521683403E-2"/>
        <rFont val="Arial"/>
        <family val="2"/>
        <charset val="238"/>
      </rPr>
      <t xml:space="preserve">Záujemca vypĺňa list ZÁUJEMCA. </t>
    </r>
    <r>
      <rPr>
        <sz val="10"/>
        <color theme="1" tint="4.9989318521683403E-2"/>
        <rFont val="Arial"/>
        <family val="2"/>
        <charset val="238"/>
      </rPr>
      <t xml:space="preserve">SPPR doporučuje vyplniť  list </t>
    </r>
    <r>
      <rPr>
        <b/>
        <sz val="10"/>
        <color theme="1" tint="4.9989318521683403E-2"/>
        <rFont val="Arial"/>
        <family val="2"/>
        <charset val="238"/>
      </rPr>
      <t xml:space="preserve">POMOCNÝ VÝPOČET podm.recert. </t>
    </r>
    <r>
      <rPr>
        <sz val="10"/>
        <color theme="1" tint="4.9989318521683403E-2"/>
        <rFont val="Arial"/>
        <family val="2"/>
        <charset val="238"/>
      </rPr>
      <t>pre vlastnú kontrolu predkladaných podkladov, čím je možné predísť poplatku za doplnenie pokladov.</t>
    </r>
    <r>
      <rPr>
        <b/>
        <sz val="10"/>
        <color theme="1" tint="4.9989318521683403E-2"/>
        <rFont val="Arial"/>
        <family val="2"/>
        <charset val="238"/>
      </rPr>
      <t xml:space="preserve">
Hodnotiteľ vypĺňa listy HODNOTITEĽ a HODNOTITEĽ podm.recert.</t>
    </r>
  </si>
  <si>
    <t>Ukazovatele zložitosti</t>
  </si>
  <si>
    <r>
      <t xml:space="preserve">Zložitosť každého projektu/ programu/ portfólia sa určuje prostredníctvom 10 hlavných ukazovateľov. Ich presný opis je uvedený v príslušných pracovných listoch tohto formulára.
</t>
    </r>
    <r>
      <rPr>
        <b/>
        <sz val="10"/>
        <color theme="1"/>
        <rFont val="Arial"/>
        <family val="2"/>
        <charset val="238"/>
      </rPr>
      <t xml:space="preserve">Požadovaná minimálna zložitosť projektov pre jednotlivé certifikačné stupne je nasledovná: 3,2 pre A, 2,5 pre B a 1,6 pre C.
</t>
    </r>
    <r>
      <rPr>
        <sz val="10"/>
        <color theme="1"/>
        <rFont val="Arial"/>
        <family val="2"/>
        <charset val="238"/>
      </rPr>
      <t xml:space="preserve">Pre stupeň D nie je vyhodnocovaná prax vo vedení projektu, len prax člena projektového tímu. </t>
    </r>
  </si>
  <si>
    <t>Čiastkové ukazovatele</t>
  </si>
  <si>
    <t>Pre lepšie určenie jednotlivých ukazovateľov môžu záujemcovi pomôcť "čiastkové ukazovatele", ktoré bližšie špecifikujú 10 (hlavných) ukazovateľov</t>
  </si>
  <si>
    <t>Otázky alebo nejasnosti?</t>
  </si>
  <si>
    <r>
      <t xml:space="preserve">V prípade nejasností ohľadom vyplnenia tohto formulára kontaktujte:
</t>
    </r>
    <r>
      <rPr>
        <sz val="10"/>
        <color theme="2"/>
        <rFont val="Arial"/>
        <family val="2"/>
        <charset val="238"/>
      </rPr>
      <t>certification@ipmaslovakia.sk</t>
    </r>
    <r>
      <rPr>
        <sz val="10"/>
        <color theme="1"/>
        <rFont val="Arial"/>
        <family val="2"/>
        <charset val="238"/>
      </rPr>
      <t xml:space="preserve"> </t>
    </r>
  </si>
  <si>
    <r>
      <t xml:space="preserve">2.  Inštrukcie pre </t>
    </r>
    <r>
      <rPr>
        <b/>
        <sz val="10"/>
        <color rgb="FFFF0000"/>
        <rFont val="Arial"/>
        <family val="2"/>
        <charset val="238"/>
      </rPr>
      <t>záujemcov</t>
    </r>
    <r>
      <rPr>
        <b/>
        <sz val="10"/>
        <color theme="1"/>
        <rFont val="Arial"/>
        <family val="2"/>
        <charset val="238"/>
      </rPr>
      <t xml:space="preserve"> - pracovný list "ZÁUJEMCA"</t>
    </r>
  </si>
  <si>
    <t>Vyplnenie hlavičky</t>
  </si>
  <si>
    <t>Zadajte svoje meno a priezvisko, stupeň certifikácie o ktorý sa uchádzate (A,B,C alebo D) do políčiek v hornej časti pracovného listu a pre stupne A a B si vyberte príslušnú doménu, v ktorej sa chcete recertifikovať</t>
  </si>
  <si>
    <t>Zložitosť projektov</t>
  </si>
  <si>
    <t>Vyplňte všetky hlavné ukazovatele zložitosti (v stupnici 1-4) v stĺpcoch pre každý projekt/ program/ portfólio, uvedený vo Vašej Správa o praxi a vzdelávaní v časti Zoznam projektov, programov, portfólií, ktorý je súčasťou vašej prihlášky na recertifikáciu. _x000D_
Podľa uváženie môžete vyplniť čiastkové ukazovatele. Využiť čiastkové ukazovatele odporúčame najmä pri zložitejších projektoch. Nie je pritom nutné vyplniť všetky čiastkové ukazovatele - tie, kde hodnotu nepoznáte, alebo nie sú pre daný projekt relevantné, nechajte nevyplnené._x000D_
Naspodu pracovného listu sa na základe zadaných hodnôt vypočíta hodnota celkovej zložitosti projektu (ako priemer hlavných ukazovateľov) a zároveň informácia, či zadaná zložitosť projektu postačuje pre daný certifkačný stupeň._x000D_
Celkovú hodnotu zložitosti pre každý projekt uveďte aj v Správe o praxi a vzdelávaní v časti Zoznam projektov, programov, portfólií v stĺpci Koeficient zložitosti (koeficienty v oboch formulároch sa musia zhodovať)._x000D_
Aby bol projekt započítaný do odbornej praxe, musí byť jeho zložitosť rovnaká alebo väčšia ako je minimálna zložitosť, požadovaná pre príslušný certifikačný stupeň._x000D_
Ukážku vyplnenia nájdete v pracovnom liste "UKÁŽKA-ZÁUJEMCA".</t>
  </si>
  <si>
    <t>Dĺžka praxe</t>
  </si>
  <si>
    <t>Pre kontrolu výpočtu dĺžky praxe si uchádzač môže vyplniť "POMOCNY VYPOCET podm. recert."
Ukážku vyplnenia nájdete v pracovnom liste "UKAZKA VYPOCTU podm. recert."</t>
  </si>
  <si>
    <r>
      <t xml:space="preserve">3.  Inštrukcie pre </t>
    </r>
    <r>
      <rPr>
        <b/>
        <sz val="10"/>
        <color rgb="FFFF0000"/>
        <rFont val="Arial"/>
        <family val="2"/>
        <charset val="238"/>
      </rPr>
      <t>hodnotiteľov</t>
    </r>
    <r>
      <rPr>
        <b/>
        <sz val="10"/>
        <color theme="1"/>
        <rFont val="Arial"/>
        <family val="2"/>
        <charset val="238"/>
      </rPr>
      <t xml:space="preserve"> - pracovný list "HODNOTITEĽ"</t>
    </r>
  </si>
  <si>
    <t>Vyplňte svoje meno a dátum vyplnenia. Údaje záujemcu vrátane stupňa certifikácie a domény sú vyplnené automaticky z pracovného listu "ZÁUJEMCA"</t>
  </si>
  <si>
    <r>
      <t>V pracovnom liste "HODNOTITEĽ" sú predvyplnené hodnoty hlavných ukazovateľov zadané záujemcom v pracovnom liste "ZÁUJEMCA" (v stĺpci "</t>
    </r>
    <r>
      <rPr>
        <i/>
        <sz val="10"/>
        <color theme="1"/>
        <rFont val="Arial"/>
        <family val="2"/>
        <charset val="238"/>
      </rPr>
      <t>Z"</t>
    </r>
    <r>
      <rPr>
        <sz val="10"/>
        <color theme="1"/>
        <rFont val="Arial"/>
        <family val="2"/>
        <charset val="238"/>
      </rPr>
      <t xml:space="preserve"> pod každým projektom). Hodnotiteľ má však možnosť zadať pre niektoré ukazovatele svoje vlastné hodnoty (v stĺpci "H" pod každým projektom) na základe posúdenia informácií o projekte poskytnutých uchádzačom v </t>
    </r>
    <r>
      <rPr>
        <i/>
        <sz val="10"/>
        <color theme="1"/>
        <rFont val="Arial"/>
        <family val="2"/>
      </rPr>
      <t xml:space="preserve">Správe o praxi a vzdelávaní </t>
    </r>
    <r>
      <rPr>
        <sz val="10"/>
        <color theme="1"/>
        <rFont val="Arial"/>
        <family val="2"/>
      </rPr>
      <t>a po overení údajov na základe referencií.</t>
    </r>
    <r>
      <rPr>
        <sz val="10"/>
        <color theme="1"/>
        <rFont val="Arial"/>
        <family val="2"/>
        <charset val="238"/>
      </rPr>
      <t xml:space="preserve"> Na základe nich sa vypočítajú upravené celkové hodnoty projektov naspodu pracovného listu. Hodnotiteľ má tiež možnosť zadať svoje poznámky k jednotlivým ukazovateľom.
Ukážku vyplnenia nájdete v pracovnom liste "UKÁŽKA-HODNOTITEĽ"
Pre stupeň D hodnotenie zložitosti projektov a praxe v roli PM nie je aplikované.</t>
    </r>
  </si>
  <si>
    <t>Hodnoty čiastkových ukazovateľov v pracovných listoch "Čiastkové ukazovatele Projekt/ Program/ Portfólio  môžete použiť ako doplňujúcu informáciu (ak ich záujemca zadal)</t>
  </si>
  <si>
    <t>Splnenie podmienok recertifitácie</t>
  </si>
  <si>
    <r>
      <t xml:space="preserve">V pracovnom liste "HODNOTITEĽ podm. recert." sú predvyplnené hodnoty hlavičky s údajmi o uchádzačovi a hodnotiteľovi z predchádzajúcich listov "ZÁUJEMCA" a "HODNOTITEĽ" .
Hodnotiteľ vyplní informácie o projektoch a aktivitách prispievajúcich k profesnému rastu </t>
    </r>
    <r>
      <rPr>
        <i/>
        <sz val="10"/>
        <color theme="1"/>
        <rFont val="Arial"/>
        <family val="2"/>
      </rPr>
      <t xml:space="preserve">zo Správa o praxi a vzdelávaní, </t>
    </r>
    <r>
      <rPr>
        <sz val="10"/>
        <color theme="1"/>
        <rFont val="Arial"/>
        <family val="2"/>
      </rPr>
      <t>časť</t>
    </r>
    <r>
      <rPr>
        <i/>
        <sz val="10"/>
        <color theme="1"/>
        <rFont val="Arial"/>
        <family val="2"/>
      </rPr>
      <t xml:space="preserve"> Zoznam projektov, programov, portfólií</t>
    </r>
    <r>
      <rPr>
        <sz val="10"/>
        <color theme="1"/>
        <rFont val="Arial"/>
        <family val="2"/>
        <charset val="238"/>
      </rPr>
      <t xml:space="preserve"> a časť </t>
    </r>
    <r>
      <rPr>
        <i/>
        <sz val="10"/>
        <color theme="1"/>
        <rFont val="Arial"/>
        <family val="2"/>
      </rPr>
      <t xml:space="preserve">Aktivity prispievajúce k profesnému rastu v čase po udelení certifikátua </t>
    </r>
    <r>
      <rPr>
        <sz val="10"/>
        <color theme="1"/>
        <rFont val="Arial"/>
        <family val="2"/>
      </rPr>
      <t>podľa legendy uvedenej vo vypĺňanom liste a vyhodnotí splnenie podmienok pre predĺženie platnosti certifikátu.</t>
    </r>
  </si>
  <si>
    <t>HODNOTITEL
Vyhodnotenie praxe</t>
  </si>
  <si>
    <t>V pracovnom liste "HODNOTITEĽ podm. recert. "  sú predvyplnené Názvy projektov zadané záujemcom v pracovnom liste "POMOCNÝ VÝPOČET podm. recert.". Hodnotiteľ vyplní pracovný list podľa vyhodotenia dokladovania praxe v prílohách k objednávke uchádzača.
Ukážku vyplnenia nájdete v pracovnom liste "UKÁŽKA VÝPOČTU podm. recert."</t>
  </si>
  <si>
    <t>Určenie zložitosti projektov/progamov/portfólií</t>
  </si>
  <si>
    <t>Meno a priezvisko záujemcu:</t>
  </si>
  <si>
    <t>Dátum vyplnenia:</t>
  </si>
  <si>
    <t>Doména</t>
  </si>
  <si>
    <t>Záujemca, stupne C,B,A</t>
  </si>
  <si>
    <t>Stupeň:</t>
  </si>
  <si>
    <t>Portfolio</t>
  </si>
  <si>
    <t>Platnosť certifikátu do:</t>
  </si>
  <si>
    <t>Veľmi nízka = 1; Nízka = 2; Vysoká = 3; Veľmi vysoká = 4</t>
  </si>
  <si>
    <t>#</t>
  </si>
  <si>
    <t>Ukazovatele zložitosti a ich čiastkové ukazovatele</t>
  </si>
  <si>
    <t>ID Projektu (zo Súhrnnej správy-zoznamu projektov)</t>
  </si>
  <si>
    <t>Poznámky</t>
  </si>
  <si>
    <t>Súviasice prvky spôsobilosti (SPS4)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</si>
  <si>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</si>
  <si>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</si>
  <si>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</si>
  <si>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</si>
  <si>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</si>
  <si>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</si>
  <si>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</si>
  <si>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</si>
  <si>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</si>
  <si>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</si>
  <si>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</si>
  <si>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</si>
  <si>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Ciele a hodnotenie výsledkov ( zložitosť súvisiaca s výstupom): ide o opis zložitosti vyplývajúcej z nejasných, náročných a vzájomne konfliktných cieľov, cieľov, požiadaviek a očakávaní.</t>
  </si>
  <si>
    <t>4.5.2 Požiadavky, ciele a prínosy
4.5.3 Rozsah
4.5.13 Zmena a transformácia
4.5.14 Select and balance</t>
  </si>
  <si>
    <t>5.5.2 Požiadavky, ciele a prínosy 
5.5.3 Rozsah
5.5.13 Zmena a transformácia
5.5.14 Select and balance</t>
  </si>
  <si>
    <t>6.5.2 Prínosy
6.5.3 Rozsah
6.5.13 Zmena a transformácia
6.5.14 Select and balance</t>
  </si>
  <si>
    <t>Procesy, metódy, nástroje a techniky ( zložitosť procesu ): ukazovateľ opisuje zložitosť súvisiacu s počtom úloh, predpokladov a obmedzení a ich vzájomnú závislosť, procesy a požiadavky na kvalitu procesov, tímová komunikačná štruktúra, dostupnosť podporných metód, nástrojov a techník.</t>
  </si>
  <si>
    <t>4.5.4 Čas
4.5.5 Organizácia a informácie
4.5.6 Kvalita
4.5.10 Plánovanie a kontrola</t>
  </si>
  <si>
    <t>5.5.4 Čas
5.5.5 Organizácia a informácie
5.5.6 Kvalita
5.5.10 Plánovanie a kontrola</t>
  </si>
  <si>
    <t>6.5.4 Čas
6.5.5 Organizácia a informácie
6.5.6 Kvalita
6.5.10 Plánovanie a kontrola</t>
  </si>
  <si>
    <t>Zdroje vrátane finančných prostriedkov ( zložitosť súvisiaca so vstupmi ): ukazovateľ opisuje zložitosť súvisiacu so získavaním a financovaním potrebných rozpočtov, rôznorodosť alebo nedostatok zdrojov (ľudských a iných ), procesy a činnosti potrebné na riadenie finančných a zdrojových aspektov vrátane obstarávania.</t>
  </si>
  <si>
    <t>4.5.7 Financie
4.5.8 Prostriedky
4.5.9 Obstarávanie</t>
  </si>
  <si>
    <t>5.5.7 Financie
5.5.8 Prostriedky
5.5.9 Obstarávanie a partnerstvo</t>
  </si>
  <si>
    <t>6.5.7 Financie
6.5.8 Prostriedky
6.5.9 Obstarávanie</t>
  </si>
  <si>
    <t>Riziká a príležitosti ( zložitosť súvisiaca s rizikom ): ukazovateľ opisuje zložitosť súvisiacu s rizikovým profilom a úrovňami neistôt projektov a súvisiacich iniciatív.</t>
  </si>
  <si>
    <t>4.5.11 Riziká a príležitosti</t>
  </si>
  <si>
    <t>5.5.11 Riziká a príležitosti</t>
  </si>
  <si>
    <t>6.5.11 Riziká a príležitosti</t>
  </si>
  <si>
    <t>Zúčastnené strany a integrácia (zložitosť súvisiaca so stratégiou): ukazovateľ opisuje vplyv formálnej stratégie sponzorských organizácií a noriem, predpisov, neformálnych stratégií a politík, ktoré môžu ovplyvniť projekt. Ďalšie faktory môžu zahŕňať význam výsledkov pre organizáciu; Miera dohody medzi zainteresovanými stranami; Neformálna sila, záujmy a odpor, ktorý obklopuje projekt; akékoľvek zákonné alebo regulačné požiadavky.</t>
  </si>
  <si>
    <t>4.3.1 Stratégia
4.5.1 Návrh projektu
4.5.12 Zúčastnené strany</t>
  </si>
  <si>
    <t>5.3.1 Stratégia
5.5.1 Návrh programu
5.5.12 Zúčastnené strany</t>
  </si>
  <si>
    <t>6.3.1 Stratégia
6.5.1 Návrh portfólia
6.5.12 Zúčastnené strany</t>
  </si>
  <si>
    <t>Vzťahy so stálymi organizáciami (zložitosť súvisiaca s organizáciou):  ukazovateľ opisuje množstvo a vzájomný vzťah medzi rozhraniami projektu, programu alebo portfólia so systémami, štruktúrami, podávaním správ a rozhodovacími procesmi organizácie.</t>
  </si>
  <si>
    <t>4.3.2 Systémy riadenia, štruktúry a procesy
4.3.3 Zhodnosť, štandardy a predpisy</t>
  </si>
  <si>
    <t>5.3.2 Systémy riadenia, štruktúry a procesy
5.3.3 Zhodnosť, štandardy a predpisy</t>
  </si>
  <si>
    <t>6.3.2 Systémy riadenia, štruktúry a procesy
6.3.3 Zhodnosť, štandardy a predpisy</t>
  </si>
  <si>
    <t>Kultúrny a sociálny kontext (sociálno-kultúrna zložitosť): ukazovateľ opisuje zložitosť vyplývajúcu z rozvoja sociálnej kultúry. Môžu zahŕňať rozhrania s účastníkmi, zainteresovanými stranami alebo organizáciami z rôznych sociálno-kultúrnych prostredí.</t>
  </si>
  <si>
    <t>4.3.4 Vplyv a záujmy
4.3.5 Kultúra a hodnoty</t>
  </si>
  <si>
    <t>5.3.4 Vplyv a záujmy
5.3.5 Kultúra a hodnoty</t>
  </si>
  <si>
    <t>6.3.4 Vplyv a záujmy
6.3.5 Kultúra a hodnoty</t>
  </si>
  <si>
    <t>Vedenie, tímová práca a rozhodnutia (komplexnosť súvisiaca s tímom): ukazovateľ opisuje požiadavky na riadenie/vedenie ľudí v rámci projektu. Zameriava sa na zložitosť vyplývajúcu zo vzťahu s tímom (tímami) a ich vyspelosťou, a teda vízie, usmernenia a riadenia, ktoré tím vyžaduje, aby zrealizoval projekt.</t>
  </si>
  <si>
    <t>4.4.1 Sebareflexia a sebaovládanie
4.4.2 Osobná integrita a spoľahlivosť
4.4.4 Vzťahy a angažovanie
4.4.5 Vodcovstvo
4.4.6 Tímová práca</t>
  </si>
  <si>
    <t>5.4.1 Sebareflexia a sebaovládanie
5.4.2 Osobná integrita a spoľahlivosť
5.4.4 Vzťahy a angažovanie
5.4.5 Vodcovstvo
5.4.6 Tímová práca</t>
  </si>
  <si>
    <t>6.4.1 Sebareflexia a sebaovládanie
6.4.2 Osobná integrita a spoľahlivosť
6.4.4 Vzťahy a angažovanie
6.4.5 Vodcovstvo
6.4.6 Tímová práca</t>
  </si>
  <si>
    <t>Stupeň inovácie a všeobecné podmienky (zložitosť súvisiaca s inováciami): ukazovateľ opisuje zložitosť vyplývajúcu zo stupňa technickej inovácie projektu, programu alebo portfólia. Tento ukazovateľ sa môže zamerať na vzdelávanie a súvisiacu vynaliezavosť potrebnú na inováciu a / alebo na prácu s neznámymi výsledkami, prístupmi, procesmi, nástrojmi a / alebo metódami.</t>
  </si>
  <si>
    <t>4.4.8 Vynachádzavosť
4.4.10 Orientácia na výsledok</t>
  </si>
  <si>
    <t>5.4.8 Vynachádzavosť
5.4.10 Orientácia na výsledok</t>
  </si>
  <si>
    <t>6.4.8 Vynachádzavosť
6.4.10 Orientácia na výsledok</t>
  </si>
  <si>
    <t>Miera koordinácie (zložitosť súvisiaca s autonómiou): ukazovateľ opisuje rozsah autonómie a zodpovednosti, ktorú manažér projektu poskytol alebo preukázal. Zameriava sa na koordináciu, komunikáciu, podporu a ochranu záujmov projektu.</t>
  </si>
  <si>
    <t>4.4.3 Komunikácia
4.4.7 Konflikt a kríza
4.4.9 Vyjednávanie</t>
  </si>
  <si>
    <t>5.4.3 Komunikácia
5.4.7 Konflikt a kríza
5.4.9 Vyjednávanie</t>
  </si>
  <si>
    <t>6.4.3 Komunikácia
6.4.7 Konflikt a kríza
6.4.9 Vyjednávanie</t>
  </si>
  <si>
    <t>Požadovaná zložitosť projektu:</t>
  </si>
  <si>
    <t>Celková zložitosť projektu:</t>
  </si>
  <si>
    <t>Postačuje pre daný stupeň?</t>
  </si>
  <si>
    <t>Záujemca:</t>
  </si>
  <si>
    <t>Hodnotiteľ</t>
  </si>
  <si>
    <t>Hodnotiteľ:</t>
  </si>
  <si>
    <t>Stupeň</t>
  </si>
  <si>
    <t>Ukazovatele zložitosti projektu</t>
  </si>
  <si>
    <t>Súvisiace prvky spôsobilostí (SPS4)</t>
  </si>
  <si>
    <t>Z</t>
  </si>
  <si>
    <t>H</t>
  </si>
  <si>
    <t>x</t>
  </si>
  <si>
    <t>Jozef Novák</t>
  </si>
  <si>
    <t>B</t>
  </si>
  <si>
    <t>Project</t>
  </si>
  <si>
    <t xml:space="preserve">4.5.2 Požiadavky, ciele a prínosy
4.5.3 Rozsah
4.5.13 Zmena a transformácia
</t>
  </si>
  <si>
    <t>Požadovaná minimálna zložitosť projektu:</t>
  </si>
  <si>
    <t>Ferdinand Hodnotiaci</t>
  </si>
  <si>
    <t>Meno a priezvisko</t>
  </si>
  <si>
    <t>Určenie zložitosti projektu</t>
  </si>
  <si>
    <t>Vyplnenie je nepovinné</t>
  </si>
  <si>
    <t>Kritériá zložitosti</t>
  </si>
  <si>
    <t>ID Projektu (zo Súhrnnej správy)</t>
  </si>
  <si>
    <t>Veľmi nízka (1)</t>
  </si>
  <si>
    <t>Nízka
(2)</t>
  </si>
  <si>
    <t>Vysoká 
(3)</t>
  </si>
  <si>
    <t>Veľmi vysoká (4)</t>
  </si>
  <si>
    <t>Jasnosť prínosov, zámerov, cieľov, požiadaviek, očakávaní a kritérií úspechu</t>
  </si>
  <si>
    <t>V podstate jasné</t>
  </si>
  <si>
    <t>Skôr jasné</t>
  </si>
  <si>
    <t>Čiastočne jasné</t>
  </si>
  <si>
    <t>Málo jasné</t>
  </si>
  <si>
    <t>Náročnosť dosiahnutia prínosov, splnenia zámerov, cieľov, požiadaviek, očakávaní a kritérií úspechu.</t>
  </si>
  <si>
    <t>Bežné a splnené aj v minulosti</t>
  </si>
  <si>
    <t>Väčšinou už splnené aj v minulosti</t>
  </si>
  <si>
    <t>Niektoré už splnené aj v minulosti</t>
  </si>
  <si>
    <t>Väčšinou nové a náročné</t>
  </si>
  <si>
    <t>Konfliktnosť prínosov, splnenia zámerov, cieľov, požiadaviek, očakávaní a kritérií úspechu.</t>
  </si>
  <si>
    <t>Viac-menej všetky v súlade</t>
  </si>
  <si>
    <t>Väčšinou zladené</t>
  </si>
  <si>
    <t>Niektoré zladené</t>
  </si>
  <si>
    <t>Väčšinou konfliktné</t>
  </si>
  <si>
    <t>Stálosť predpokladov a obmedzení</t>
  </si>
  <si>
    <t>V podstate sa nemenili</t>
  </si>
  <si>
    <t>Niektoré sa menili</t>
  </si>
  <si>
    <t>Viaceré sa menili</t>
  </si>
  <si>
    <t>Takmer všetky sa menili</t>
  </si>
  <si>
    <t>Jasnosť priorít</t>
  </si>
  <si>
    <t>Stálosť prínosov, splnenia zámerov, cieľov, požiadaviek, očakávaní a kritérií úspechu.</t>
  </si>
  <si>
    <t>Jasnosť prínosov</t>
  </si>
  <si>
    <t>Vzájomná závislosť prínosov</t>
  </si>
  <si>
    <t>Veľmi nízka</t>
  </si>
  <si>
    <t>Nízka</t>
  </si>
  <si>
    <t>Vysoká</t>
  </si>
  <si>
    <t>Veľmi vysoká</t>
  </si>
  <si>
    <t>Množstvo zmien v kultúre a správaní, zahrnuté v rozsahu projektu</t>
  </si>
  <si>
    <t>Veľmi malé</t>
  </si>
  <si>
    <t>Malé</t>
  </si>
  <si>
    <t>Významné</t>
  </si>
  <si>
    <t>Primárny cieľ</t>
  </si>
  <si>
    <t>Zložitosť harmonogramu</t>
  </si>
  <si>
    <t>Jednoduché vzťahy, málo obmedzení</t>
  </si>
  <si>
    <t>Jednoduché vzťahy, veľa obmedzení</t>
  </si>
  <si>
    <t>Zložité vzťahy, málo obmedzení</t>
  </si>
  <si>
    <t>Zložité vzťahy, veľa obmedzení</t>
  </si>
  <si>
    <t>Proces uvedenia do prevádzky</t>
  </si>
  <si>
    <t>Jednoduchý</t>
  </si>
  <si>
    <t>Mierne náročný</t>
  </si>
  <si>
    <t>Značne náročný</t>
  </si>
  <si>
    <t>Extrémne náročný</t>
  </si>
  <si>
    <t>Zaokrúhlený priemer čiastkových ukazovateľov:</t>
  </si>
  <si>
    <t>Prepísanie hodnotenia:</t>
  </si>
  <si>
    <t>Percento úloh s kľúčovými predpokladmi alebo obmedzeniami</t>
  </si>
  <si>
    <t>&lt;10%</t>
  </si>
  <si>
    <t>10-40%</t>
  </si>
  <si>
    <t>41-75%</t>
  </si>
  <si>
    <t>&gt;75%</t>
  </si>
  <si>
    <t>Požiadavky na podávanie správ o kvalite</t>
  </si>
  <si>
    <t>Úplne voľné</t>
  </si>
  <si>
    <t>Skôr voľné</t>
  </si>
  <si>
    <t>Striktné</t>
  </si>
  <si>
    <t>Veľmi striktné</t>
  </si>
  <si>
    <t>Dostupnosť overených metód, nástrojov a techník</t>
  </si>
  <si>
    <t xml:space="preserve">Vždy </t>
  </si>
  <si>
    <t xml:space="preserve">Väčšinou </t>
  </si>
  <si>
    <t xml:space="preserve">Občas </t>
  </si>
  <si>
    <t>Zriedka</t>
  </si>
  <si>
    <t>Dostupnosť financií na úrovni projektu</t>
  </si>
  <si>
    <t>Takmer vždy dostupné</t>
  </si>
  <si>
    <t>Spravidla dostupné</t>
  </si>
  <si>
    <t>Občas dostupné</t>
  </si>
  <si>
    <t>Zriedka dostupné</t>
  </si>
  <si>
    <t>Dostupnosť kvalifikovaných ľudských zdrojov</t>
  </si>
  <si>
    <t>Dostupnosť prostriedkov okrem ľudských</t>
  </si>
  <si>
    <t>Počet zúčastnených nezávislých organizačných jednotiek (napr. divízií/oddelení)</t>
  </si>
  <si>
    <t>2-3</t>
  </si>
  <si>
    <t>4-5</t>
  </si>
  <si>
    <t>6+</t>
  </si>
  <si>
    <t>Počet rôznych technických disciplín v projekte</t>
  </si>
  <si>
    <t>1-4</t>
  </si>
  <si>
    <t>5-10</t>
  </si>
  <si>
    <t>11-20</t>
  </si>
  <si>
    <t>20+</t>
  </si>
  <si>
    <t>Veľkosť projektu v porovnaní s bežnými projektami organizácie</t>
  </si>
  <si>
    <t>Malá</t>
  </si>
  <si>
    <t>Stredná</t>
  </si>
  <si>
    <t>Veľká</t>
  </si>
  <si>
    <t>Jedinečná</t>
  </si>
  <si>
    <t>Pravdepodobnosť splnenia termínov</t>
  </si>
  <si>
    <t>91-100%</t>
  </si>
  <si>
    <t>76-90%</t>
  </si>
  <si>
    <t>50-75%</t>
  </si>
  <si>
    <t>Pod 50%</t>
  </si>
  <si>
    <t>Miera dôvery v odhad nákladov a trvania úloh</t>
  </si>
  <si>
    <t>Miera kontroly projektového manažéra nad obstarávaním</t>
  </si>
  <si>
    <t>Úplná</t>
  </si>
  <si>
    <t>Značná</t>
  </si>
  <si>
    <t>Čiastočná</t>
  </si>
  <si>
    <t>Percento odoziev na riziká v priamej pôsobnosri projektového manažéra</t>
  </si>
  <si>
    <t>51-75%</t>
  </si>
  <si>
    <t>0-50%</t>
  </si>
  <si>
    <t>Percento odoziev na riziká obsiahnuté v pláne riešeniamimoriadnych situácií (contingency)</t>
  </si>
  <si>
    <t>Percento rizík projektu s vysokou pravdepodobnosťou nastatia</t>
  </si>
  <si>
    <t>0-25%</t>
  </si>
  <si>
    <t>26-50%</t>
  </si>
  <si>
    <t>76-100%</t>
  </si>
  <si>
    <t>Percento rizík projektu s významným dopadom</t>
  </si>
  <si>
    <t>Percento rizík projektu s overenou spoľahlivou odozvou</t>
  </si>
  <si>
    <t>Percento rizík projektu, vyžadujúcich okamžitú reakciu</t>
  </si>
  <si>
    <t>Percento rizík projektu, vyplývajúcich z náhodných faktorov (aleatórnych rzík)</t>
  </si>
  <si>
    <t>Počet jasne definovaných aktívnych zúčastnených strán</t>
  </si>
  <si>
    <t>Počet jasne definovaných skupín zúčastnených strán</t>
  </si>
  <si>
    <t>Stálosť zúčastnených strán/skupín</t>
  </si>
  <si>
    <t>Minimum zmien</t>
  </si>
  <si>
    <t>Niekoľko zmien</t>
  </si>
  <si>
    <t>Mnoho zmien</t>
  </si>
  <si>
    <t>Neustále zmeny</t>
  </si>
  <si>
    <t>Zúčastnené strany z pohľadu organizácie</t>
  </si>
  <si>
    <t>Interné</t>
  </si>
  <si>
    <t>Väčšinou interné</t>
  </si>
  <si>
    <t>Väčšinou externé</t>
  </si>
  <si>
    <t>Externé</t>
  </si>
  <si>
    <t>Stupeň záujmu verejnosti o projekt</t>
  </si>
  <si>
    <t>Žiadny alebo minimálny</t>
  </si>
  <si>
    <t>Lokálny</t>
  </si>
  <si>
    <t>Regionálny</t>
  </si>
  <si>
    <t>Celoštátny</t>
  </si>
  <si>
    <t>Dohoda zainteresovaných strán o očakávaných výhodách</t>
  </si>
  <si>
    <t>Dohoda zainteresovaných strán o uvedených výhodách</t>
  </si>
  <si>
    <t>Vzťah projektového manažéra k hlavným zúčastneným stranám</t>
  </si>
  <si>
    <t>Srdečný</t>
  </si>
  <si>
    <t>Pozitívny</t>
  </si>
  <si>
    <t>Chladný</t>
  </si>
  <si>
    <t>Napätý</t>
  </si>
  <si>
    <t>Legislatívne a regulatívne obmedzenia</t>
  </si>
  <si>
    <t>Žiadne</t>
  </si>
  <si>
    <t>Niekoľko</t>
  </si>
  <si>
    <t>Viaceré</t>
  </si>
  <si>
    <t>Mnohé</t>
  </si>
  <si>
    <t>Prepojenie projektu so systémami organizácie</t>
  </si>
  <si>
    <t>Jasne definované</t>
  </si>
  <si>
    <t>Čiastočne definované</t>
  </si>
  <si>
    <t>Prepojenie projektu so štruktúrou organizácie</t>
  </si>
  <si>
    <t>Prepojenie projektu na reporting v organizácii</t>
  </si>
  <si>
    <t>Prepojenie projektu s riadiacimi procesmi organizácie</t>
  </si>
  <si>
    <t>Schválenie plánovaných požiadaviek</t>
  </si>
  <si>
    <t>Väčšinou schválené</t>
  </si>
  <si>
    <t>Častejšie schválené</t>
  </si>
  <si>
    <t>Občas schválené</t>
  </si>
  <si>
    <t>Zriedka schválené</t>
  </si>
  <si>
    <t>Schválenie neplánovaných požiadaviek</t>
  </si>
  <si>
    <t>Počet podobných projektov, ktoré organizácia úspešne zrealizovala</t>
  </si>
  <si>
    <t>Mnoho</t>
  </si>
  <si>
    <t>Málo</t>
  </si>
  <si>
    <t>Žiadny</t>
  </si>
  <si>
    <t>Vplyv projektu na prevádzku (trvalej) organizácie</t>
  </si>
  <si>
    <t>Veľmi malý</t>
  </si>
  <si>
    <t>Malý</t>
  </si>
  <si>
    <t>Veľký</t>
  </si>
  <si>
    <t>Veľmi veľký</t>
  </si>
  <si>
    <t>Počet jazykov používaných vo formálnej projektovej komunikácii</t>
  </si>
  <si>
    <t>3-5</t>
  </si>
  <si>
    <t>Počet materinských jazykov členov tímu</t>
  </si>
  <si>
    <t>Počet lokácií členov tímu vzdialených viac ako 2 hodiny cesty (autom)</t>
  </si>
  <si>
    <t>Rozdiel v hodinách medzi časovými zónami aktívnych zúčastnených strán projektu</t>
  </si>
  <si>
    <t>1-3</t>
  </si>
  <si>
    <t>4-6</t>
  </si>
  <si>
    <t>7-9</t>
  </si>
  <si>
    <t>10+</t>
  </si>
  <si>
    <t>Počet časových zón aktívnych zúčastnených strán projektu</t>
  </si>
  <si>
    <t>Percento ľudí v projektovom tíme, nachádzajúcich sa v rovnakej lokácii s PM</t>
  </si>
  <si>
    <t>90-100%</t>
  </si>
  <si>
    <t>75-90%</t>
  </si>
  <si>
    <t>Percento ľudí v projektovom tíme pracujúcich na plný úväzok</t>
  </si>
  <si>
    <t>Počet rôznych kultúrnych skupín v projektovom tíme</t>
  </si>
  <si>
    <t>Počet rôznych kultúrnych skupín v rámci zúčastnených strán</t>
  </si>
  <si>
    <t>Percento členov tímu, ktorí už predtým spolupracovali s projektovým manažérom</t>
  </si>
  <si>
    <t>Priemerný počet rokov pôsobenia členov tímu v ich projektových rolách</t>
  </si>
  <si>
    <t>5+</t>
  </si>
  <si>
    <t>3-4</t>
  </si>
  <si>
    <t>1-2</t>
  </si>
  <si>
    <t>Pod 1</t>
  </si>
  <si>
    <t>Stupeň dôvery v tíme</t>
  </si>
  <si>
    <t>Veľmi vysoký</t>
  </si>
  <si>
    <t>Vysoký</t>
  </si>
  <si>
    <t>Nízky</t>
  </si>
  <si>
    <t>Veľmi nízky</t>
  </si>
  <si>
    <t>Spôsoby riadenia</t>
  </si>
  <si>
    <t>Väčšinou jasne definované</t>
  </si>
  <si>
    <t>Viaceré jasne definované</t>
  </si>
  <si>
    <t>Niektoré jasne definované</t>
  </si>
  <si>
    <t>Zriedka jasne definované</t>
  </si>
  <si>
    <t>Úroveň spôsobilosti členov tímu</t>
  </si>
  <si>
    <t>Technické procesy</t>
  </si>
  <si>
    <t>Väčšinou dobre známe</t>
  </si>
  <si>
    <t>Mnohé dobre známe</t>
  </si>
  <si>
    <t>Mnohé neznáme</t>
  </si>
  <si>
    <t>Väčšinou neznáme</t>
  </si>
  <si>
    <t>Technické metódy</t>
  </si>
  <si>
    <t>Technické nástroje (návrh a implementácia)</t>
  </si>
  <si>
    <t>Stupeň v životnom cykle produktu</t>
  </si>
  <si>
    <t>Zrelosť</t>
  </si>
  <si>
    <t>Rast</t>
  </si>
  <si>
    <t>Uvedenie</t>
  </si>
  <si>
    <t>Výskum</t>
  </si>
  <si>
    <t>Miera samostatnosti projektového manažéra pri riadení projektu</t>
  </si>
  <si>
    <t>Miera samostatnosti projektového manažéra pri podporovaní projektu</t>
  </si>
  <si>
    <t>Miera samostatnosti projektového manažéra pri obhajovaní projektu</t>
  </si>
  <si>
    <t>Súhrnné hodnotenie</t>
  </si>
  <si>
    <t>Ukazovateľ</t>
  </si>
  <si>
    <t>Meno a priezvisko:</t>
  </si>
  <si>
    <t>Určenie zložitosti programu</t>
  </si>
  <si>
    <t>ID Programu (zo Súhrnnej správy)</t>
  </si>
  <si>
    <r>
      <t xml:space="preserve">Jasnosť prínosov, zámerov, cieľov, požiadaviek, očakávaní a kritérií úspechu </t>
    </r>
    <r>
      <rPr>
        <sz val="10"/>
        <color rgb="FF0070C0"/>
        <rFont val="Arial"/>
        <family val="2"/>
        <charset val="238"/>
      </rPr>
      <t>programu</t>
    </r>
  </si>
  <si>
    <r>
      <t xml:space="preserve">Náročnosť dosiahnutia prínosov, splnenia zámerov, cieľov, požiadaviek, očakávaní a kritérií úspechu </t>
    </r>
    <r>
      <rPr>
        <sz val="10"/>
        <color rgb="FF0070C0"/>
        <rFont val="Arial"/>
        <family val="2"/>
        <charset val="238"/>
      </rPr>
      <t>programu</t>
    </r>
    <r>
      <rPr>
        <sz val="10"/>
        <color theme="1"/>
        <rFont val="Arial"/>
        <family val="2"/>
        <charset val="238"/>
      </rPr>
      <t>.</t>
    </r>
  </si>
  <si>
    <r>
      <t xml:space="preserve">Konfliktnosť prínosov, splnenia zámerov, cieľov, požiadaviek, očakávaní a kritérií úspechu </t>
    </r>
    <r>
      <rPr>
        <sz val="10"/>
        <color rgb="FF0070C0"/>
        <rFont val="Arial"/>
        <family val="2"/>
        <charset val="238"/>
      </rPr>
      <t>jednotlivých projektov</t>
    </r>
    <r>
      <rPr>
        <sz val="10"/>
        <color theme="1"/>
        <rFont val="Arial"/>
        <family val="2"/>
        <charset val="238"/>
      </rPr>
      <t>.</t>
    </r>
  </si>
  <si>
    <t>Stabilita predpokladov a obmedzení na úrovni programu</t>
  </si>
  <si>
    <t>Prítomnosť legislatívnych obmedzení na úrovni programu</t>
  </si>
  <si>
    <t>Jasnosť výhod na úrovni programu</t>
  </si>
  <si>
    <t>Vzájomná závislosť výhod na úrovni programu</t>
  </si>
  <si>
    <t>Množstvo kultúrnych a behaviorálnych zmien zahrnutých do rozsahu programu</t>
  </si>
  <si>
    <t>Rozsah strategických zmien</t>
  </si>
  <si>
    <t>Veľmi úzky</t>
  </si>
  <si>
    <t>Úzky</t>
  </si>
  <si>
    <t>Široký</t>
  </si>
  <si>
    <t>Veľmi široký</t>
  </si>
  <si>
    <t>Hĺbka kultúrnych zmien</t>
  </si>
  <si>
    <t>Veľmi plytké</t>
  </si>
  <si>
    <t>Plytké</t>
  </si>
  <si>
    <t>Hlboké</t>
  </si>
  <si>
    <t>Veľmi hlboké</t>
  </si>
  <si>
    <t>Zložitosť základných projektov</t>
  </si>
  <si>
    <t>Požiadavka na podávanie správ o kvalite</t>
  </si>
  <si>
    <t>Počet nezávislých organizačných subjektov (rôzne CEOs/MDs)</t>
  </si>
  <si>
    <t>6-10</t>
  </si>
  <si>
    <t>11+</t>
  </si>
  <si>
    <t>Percento povinných projektov v programe</t>
  </si>
  <si>
    <t>40-75%</t>
  </si>
  <si>
    <t>+75%</t>
  </si>
  <si>
    <t>Percento projektov závislých od výsledkov ostatných projektov v programe</t>
  </si>
  <si>
    <t>Dostupnosť financovania na úrovni programu</t>
  </si>
  <si>
    <t>Dostupnosť kvalifikovaného personálu pre program a projekty</t>
  </si>
  <si>
    <t>Dostupnosť ďalších zdrojov pre program a projekty</t>
  </si>
  <si>
    <t>1</t>
  </si>
  <si>
    <t>Počet zapojených technických disciplín</t>
  </si>
  <si>
    <t>Relatívna veľkosť v porovnaní s inými programami uskutočňovanými touto organizáciou</t>
  </si>
  <si>
    <t>Menej ako 50%</t>
  </si>
  <si>
    <t>Nad 10%</t>
  </si>
  <si>
    <t>Schopnosť programového manažéra ovplyvňovať obstarávanie na úrovni projektu</t>
  </si>
  <si>
    <t>Percento vysoko rizikových projektov</t>
  </si>
  <si>
    <t>25-50%</t>
  </si>
  <si>
    <t>75-100%</t>
  </si>
  <si>
    <t>Percento rizík s vysokou pravdepodobnosťou na úrovni programu</t>
  </si>
  <si>
    <t>Percento rizík s vysokým dopadom na úrovni programu</t>
  </si>
  <si>
    <t>Percento rizík na úrovni programu s osvedčenými / spoľahlivými odpoveďami</t>
  </si>
  <si>
    <t>Percento nepredvídaných udalostí použiteľné správcom programu na riadenie reakcií na riziká</t>
  </si>
  <si>
    <t>Počet jasne identifikovaných, aktívnych, jednotlivých zainteresovaných strán</t>
  </si>
  <si>
    <t>Počet presne vymedzených skupín zainteresovaných strán</t>
  </si>
  <si>
    <t>Stabilita jednotlivých zainteresovaných strán a skupín zainteresovaných strán</t>
  </si>
  <si>
    <t>Umiestnenie jednotlivých zainteresovaných strán a skupín zainteresovaných strán</t>
  </si>
  <si>
    <t>Miera verejného záujmu</t>
  </si>
  <si>
    <t>Vzťah programového manažéra so zainteresovanými stranami</t>
  </si>
  <si>
    <t>Prítomnosť legislatívnych alebo regulačných obmedzení</t>
  </si>
  <si>
    <t>Programové rozhrania so systémami organizácie</t>
  </si>
  <si>
    <t>Programové rozhrania so štruktúrami organizácie</t>
  </si>
  <si>
    <t>Programové rozhrania s výkazníctvom organizácie</t>
  </si>
  <si>
    <t>Programové rozhrania s rozhodovacími procesmi organizácie</t>
  </si>
  <si>
    <t>Schválenia pre plánované potreby</t>
  </si>
  <si>
    <t>Schválenia pre neplánované potreby</t>
  </si>
  <si>
    <t>Stála organizácia úspešne ukončila podobné programy</t>
  </si>
  <si>
    <t>Vplyv programu na prebiehajúce činnosti organizácie</t>
  </si>
  <si>
    <t>Počet jazykov bežne používaných pri formálnej komunikácii programu</t>
  </si>
  <si>
    <t>2</t>
  </si>
  <si>
    <t>Počet jazykov bežne používaných v neformálnej programovej komunikácii</t>
  </si>
  <si>
    <t>Počet aktívnych miest s odstupom viac ako 2 hodiny</t>
  </si>
  <si>
    <t>Rozsah časových pásiem s aktívnymi zainteresovanými stranami</t>
  </si>
  <si>
    <t>Počet časových pásiem s aktívnymi zainteresovanými stranami</t>
  </si>
  <si>
    <t>Percento zamestnancov umiestnených spoločne (spolu umiestnených = v dennom kontakte)</t>
  </si>
  <si>
    <t>Percento zamestnancov pridelených na plný úväzok</t>
  </si>
  <si>
    <t>Počet odlišných kultúrnych skupín s viac ako 20% zamestnancov</t>
  </si>
  <si>
    <t>Počet odlišných kultúrnych skupín zastúpených kľúčovými zainteresovanými stranami</t>
  </si>
  <si>
    <t>Percento manažérskeho tímu, ktorý predtým pracoval pre tohto manažéra programu</t>
  </si>
  <si>
    <t>Priemerný počet rokov v súčasnej funkcii členov riadiaceho tímu</t>
  </si>
  <si>
    <t>Menej ako  1</t>
  </si>
  <si>
    <t>Úroveň dôvery v riadiaci tím</t>
  </si>
  <si>
    <t>Postupy riadenia</t>
  </si>
  <si>
    <t>Úroveň zručností typického člena neriadiaceho tímu</t>
  </si>
  <si>
    <t>Percento projektov vyžadujúcich technické inovácie</t>
  </si>
  <si>
    <t>Technické nástroje (návrh alebo dodávka)</t>
  </si>
  <si>
    <t>Bod v životnom cykle produktu</t>
  </si>
  <si>
    <t>Miera autonómie, ktorú má manažér programu pri koordinácii programu</t>
  </si>
  <si>
    <t>Miera autonómie, ktorú má programový manažér pri propagácii programu</t>
  </si>
  <si>
    <t>Miera autonómie, ktorú má Manažér programu pri obrane programu</t>
  </si>
  <si>
    <t>Určenie zložitosti portfólia</t>
  </si>
  <si>
    <t>ID Portfólia (zo Súhrnnej správy)</t>
  </si>
  <si>
    <t>Jasnosť prínosov, zámerov, cieľov, požiadaviek, očakávaní a kritérií úspechu pre portfólio</t>
  </si>
  <si>
    <r>
      <t xml:space="preserve">Náročnosť dosiahnutia prínosov, splnenia zámerov, cieľov, požiadaviek, očakávaní a kritérií úspechu </t>
    </r>
    <r>
      <rPr>
        <sz val="10"/>
        <color rgb="FF0070C0"/>
        <rFont val="Arial"/>
        <family val="2"/>
        <charset val="238"/>
      </rPr>
      <t>portfólia</t>
    </r>
    <r>
      <rPr>
        <sz val="10"/>
        <color theme="1"/>
        <rFont val="Arial"/>
        <family val="2"/>
        <charset val="238"/>
      </rPr>
      <t>.</t>
    </r>
  </si>
  <si>
    <t>Počet samostatných a nesúvisiacich disciplín (napr. IT, predaj atď.)</t>
  </si>
  <si>
    <t>Rôznorodosť kritérií výberu projektov</t>
  </si>
  <si>
    <t>Stabilita predpokladov a obmedzení</t>
  </si>
  <si>
    <t>Počet projektov v portfóliu</t>
  </si>
  <si>
    <t>&lt;20</t>
  </si>
  <si>
    <t>20-50</t>
  </si>
  <si>
    <t>50-250</t>
  </si>
  <si>
    <t>250+</t>
  </si>
  <si>
    <t>Krytie portfólia</t>
  </si>
  <si>
    <t>Jedno oddelenie</t>
  </si>
  <si>
    <t>Jedna obchodná jednotka</t>
  </si>
  <si>
    <t>Viacero obchodných jednotiek</t>
  </si>
  <si>
    <t>Celý subjekt</t>
  </si>
  <si>
    <t>Percento povinných projektov v portfóliu</t>
  </si>
  <si>
    <t>Vyspelosť postupov projektového riadenia</t>
  </si>
  <si>
    <t>Potreba koordinácie medzi projektmi v portfóliu</t>
  </si>
  <si>
    <t>Dostupnosť financovania portfólia</t>
  </si>
  <si>
    <t>Dostupnosť kvalifikovaného personálu pre portfólio</t>
  </si>
  <si>
    <t>Dostupnosť ďalších zdrojov pre portfólio</t>
  </si>
  <si>
    <t>Počet rôznych zapojených technických disciplín</t>
  </si>
  <si>
    <t>Riziková ochota organizácie vlastniacej portfólio</t>
  </si>
  <si>
    <t xml:space="preserve">Veľmi vysoká </t>
  </si>
  <si>
    <t>Percento vysoko rizikových projektov (počty)</t>
  </si>
  <si>
    <t>Percento rozpočtu určené na vysoko rizikové projekty</t>
  </si>
  <si>
    <t>0-10%</t>
  </si>
  <si>
    <t>10-20%</t>
  </si>
  <si>
    <t>20-30%</t>
  </si>
  <si>
    <t>30-100%</t>
  </si>
  <si>
    <t>Percento rizík na vysokej úrovni portfólia</t>
  </si>
  <si>
    <t>Percento rizík na úrovni portfólia s vysokým dopadom</t>
  </si>
  <si>
    <t>Vzťah manažéra portfólia so zainteresovanými stranami</t>
  </si>
  <si>
    <t>Rozhranie manažéra portfólia so systémami organizácie</t>
  </si>
  <si>
    <t>Rozhranie manažéra portfólia so štruktúrami organizácie</t>
  </si>
  <si>
    <t>Rozhranie manažéra portfólia s vykazovaním organizácie</t>
  </si>
  <si>
    <t>Rozhranie manažéra portfólia s rozhodovacími procesmi organizácie</t>
  </si>
  <si>
    <t>Vzťah manažéra portfólia s kľúčovými donormi (napr. Finančným riaditeľom)</t>
  </si>
  <si>
    <t>Vzťah manažéra portfólia s výkonným vedením</t>
  </si>
  <si>
    <t>Menej 50%</t>
  </si>
  <si>
    <t>Menej ako 1</t>
  </si>
  <si>
    <t>Portfólio manažér má väčšiu mieru autonómie pri propagácii portfólia</t>
  </si>
  <si>
    <t>Miera autonómie, ktorú má manažér portfólia pri obrane portfólia</t>
  </si>
  <si>
    <t>Miera, do akej vyšší riadiaci pracovníci podporujú proces stanovovania priorít</t>
  </si>
  <si>
    <t>Hodnotenie odbornej praxe:</t>
  </si>
  <si>
    <t>Uchádzač:</t>
  </si>
  <si>
    <t>Stupeň IPMA:</t>
  </si>
  <si>
    <t>Hodnotenie rastových aktivít:</t>
  </si>
  <si>
    <t>Celkové hodnotenie:</t>
  </si>
  <si>
    <t>. rok hodnotenej praxe</t>
  </si>
  <si>
    <t>Projekt č. zo zoznamu projektov</t>
  </si>
  <si>
    <t>Názov projektu ( nie je povinné vypisovať)</t>
  </si>
  <si>
    <t>Rola uchádzača</t>
  </si>
  <si>
    <t>Všeobecná prax</t>
  </si>
  <si>
    <t>1,6;    2,5;    3,2</t>
  </si>
  <si>
    <t>Prax v projektoch so zložitosťou</t>
  </si>
  <si>
    <t xml:space="preserve">Aktivita č.zo zoznamu v Správe ... </t>
  </si>
  <si>
    <t>Názov Aktivity prispievajúcej k profesnému rastu v čase po udelení certifikátu 
( nie je povinné vypisovať)</t>
  </si>
  <si>
    <t>Hodín</t>
  </si>
  <si>
    <t>Spolu:</t>
  </si>
  <si>
    <t>Stupeň IPMA</t>
  </si>
  <si>
    <t>Vyhodnocované obdobie pre prax v posledných mesiacoch</t>
  </si>
  <si>
    <t>Minimálna prax v mesiacoch</t>
  </si>
  <si>
    <t>Všeobecná prax vo vyhodnocovanom období v mesiacoch</t>
  </si>
  <si>
    <t>Minimálna prax ako projekt manažér projektov s požadovanou zložitosťou</t>
  </si>
  <si>
    <t>Prax ako projekt manažér 
- s požadovanou zložitosťou 
- vo vyhodnocovanom období v mesiacoch</t>
  </si>
  <si>
    <t xml:space="preserve">Zložitosť projektu </t>
  </si>
  <si>
    <t>Legenda:</t>
  </si>
  <si>
    <t>A</t>
  </si>
  <si>
    <t>a</t>
  </si>
  <si>
    <t>PM veľmi zložitých projektov, so zložitosťou minimálne 3,2</t>
  </si>
  <si>
    <t>b</t>
  </si>
  <si>
    <t>PM projektov so zložitosťou 2,5 alebo zástupca PM projektov so zložitosťou minimálne 3,2</t>
  </si>
  <si>
    <t>C</t>
  </si>
  <si>
    <t>c</t>
  </si>
  <si>
    <t>PM projektov so zložitosťou 1,6 alebo zástupca PM so zložitosťou projektu minimálne 2,5</t>
  </si>
  <si>
    <t>D</t>
  </si>
  <si>
    <t>d</t>
  </si>
  <si>
    <t>Člen tímu</t>
  </si>
  <si>
    <t>Referenčný počet</t>
  </si>
  <si>
    <t xml:space="preserve"> </t>
  </si>
  <si>
    <t xml:space="preserve">(8) Hodnotitelia skúmajú: </t>
  </si>
  <si>
    <t xml:space="preserve">a)     či uchádzač vlastní certifikát odborníka na projektové riadenie príslušného stupňa IPMA, na ktorý sa prihlásil na recertifikáciu, </t>
  </si>
  <si>
    <t xml:space="preserve">b)     a kontrolujú konzistentnosť a dôveryhodnosť uchádzačovho testu sebahodnotenia,  </t>
  </si>
  <si>
    <t xml:space="preserve">c)     či uchádzač ešte pôsobí ako odborník na projektové riadenie a za obdobie od poslednej certifikácie/recertifikácie spĺňa podmienky: </t>
  </si>
  <si>
    <t>·      minimálne 30 mesiacov praktických skúsenností v príslušnej roli  za posledných 5 rokov (60 mesiacov) , projekty so zložitosťou pre daný stupeň</t>
  </si>
  <si>
    <t>·      poskytol dôkazy o ďalšom odbornom vzdelávaní minimálne 35 hodín priebežného profesionálneho rozvoja (PPR) ročne (celkom 175 hodín) od poslednej certifikácie</t>
  </si>
  <si>
    <t>Program</t>
  </si>
  <si>
    <t>Projekt 1</t>
  </si>
  <si>
    <t>PM</t>
  </si>
  <si>
    <t>Projekt 2</t>
  </si>
  <si>
    <t>Projekt 3</t>
  </si>
  <si>
    <t>Aktivita 1</t>
  </si>
  <si>
    <t>Aktivita 2</t>
  </si>
  <si>
    <t>Aktivita 3</t>
  </si>
  <si>
    <t>Aktivita 4</t>
  </si>
  <si>
    <t>Aktivita 5</t>
  </si>
  <si>
    <t>Aktivita 6</t>
  </si>
  <si>
    <t>Aktivita 7</t>
  </si>
  <si>
    <t>Aktivita 8</t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</si>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</sst>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dd/mm/yyyy;@"/>
    <numFmt numFmtId="166" formatCode="yyyy/mm/dd;@"/>
    <numFmt numFmtId="167" formatCode="[$-41B]d/mmm/yyyy;@"/>
    <numFmt numFmtId="168" formatCode="mm/yyyy"/>
    <numFmt numFmtId="169" formatCode="yyyy"/>
  </numFmts>
  <fonts count="68">
    <font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u/>
      <sz val="10"/>
      <color theme="10"/>
      <name val="Calibri"/>
      <family val="2"/>
    </font>
    <font>
      <u/>
      <sz val="10"/>
      <color theme="11"/>
      <name val="Calibri"/>
      <family val="2"/>
    </font>
    <font>
      <b/>
      <sz val="18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Calibri"/>
      <family val="2"/>
    </font>
    <font>
      <sz val="10"/>
      <color theme="1"/>
      <name val="Cambria"/>
      <family val="1"/>
      <charset val="238"/>
      <scheme val="minor"/>
    </font>
    <font>
      <sz val="12"/>
      <color theme="1"/>
      <name val="Cambria"/>
      <family val="2"/>
      <scheme val="minor"/>
    </font>
    <font>
      <u/>
      <sz val="12"/>
      <color theme="10"/>
      <name val="Cambria"/>
      <family val="2"/>
      <scheme val="minor"/>
    </font>
    <font>
      <sz val="10"/>
      <name val="Verdana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2"/>
      <name val="Arial"/>
      <family val="2"/>
      <charset val="238"/>
    </font>
    <font>
      <sz val="11"/>
      <color theme="2"/>
      <name val="Arial"/>
      <family val="2"/>
      <charset val="238"/>
    </font>
    <font>
      <sz val="9"/>
      <color theme="1"/>
      <name val="Cambria"/>
      <family val="1"/>
      <charset val="238"/>
      <scheme val="minor"/>
    </font>
    <font>
      <b/>
      <i/>
      <sz val="14"/>
      <color theme="3"/>
      <name val="Arial"/>
      <family val="2"/>
      <charset val="238"/>
    </font>
    <font>
      <b/>
      <sz val="8"/>
      <color theme="1"/>
      <name val="Calibri"/>
      <family val="2"/>
      <charset val="238"/>
      <scheme val="major"/>
    </font>
    <font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</font>
    <font>
      <i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</font>
    <font>
      <sz val="12"/>
      <color theme="2"/>
      <name val="Calibri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sz val="8"/>
      <name val="Verdana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alibri"/>
      <family val="2"/>
      <charset val="238"/>
    </font>
    <font>
      <b/>
      <sz val="10"/>
      <name val="Verdana"/>
      <family val="2"/>
      <charset val="238"/>
    </font>
    <font>
      <b/>
      <sz val="10"/>
      <color theme="1"/>
      <name val="Calibri"/>
      <family val="2"/>
      <charset val="238"/>
    </font>
    <font>
      <b/>
      <sz val="9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1"/>
      <color theme="1"/>
      <name val="Cambria"/>
      <family val="2"/>
      <charset val="238"/>
      <scheme val="minor"/>
    </font>
    <font>
      <b/>
      <sz val="10"/>
      <color theme="1"/>
      <name val="Calibri"/>
      <family val="2"/>
    </font>
    <font>
      <b/>
      <sz val="11"/>
      <name val="Arial"/>
      <family val="2"/>
    </font>
    <font>
      <b/>
      <sz val="10"/>
      <name val="Verdana"/>
      <family val="2"/>
    </font>
    <font>
      <i/>
      <sz val="10"/>
      <color theme="1"/>
      <name val="Arial"/>
      <family val="2"/>
    </font>
    <font>
      <b/>
      <sz val="12"/>
      <color theme="2"/>
      <name val="Calibri"/>
      <family val="2"/>
    </font>
    <font>
      <b/>
      <sz val="14"/>
      <color theme="2"/>
      <name val="Calibri"/>
      <family val="2"/>
    </font>
    <font>
      <b/>
      <sz val="10"/>
      <color rgb="FF0070C0"/>
      <name val="Arial"/>
      <family val="2"/>
      <charset val="238"/>
    </font>
    <font>
      <b/>
      <sz val="11"/>
      <color theme="2"/>
      <name val="Arial"/>
      <family val="2"/>
    </font>
    <font>
      <b/>
      <sz val="11"/>
      <color rgb="FF0070C0"/>
      <name val="Arial"/>
      <family val="2"/>
    </font>
    <font>
      <sz val="11"/>
      <name val="Arial"/>
      <family val="2"/>
    </font>
    <font>
      <sz val="14"/>
      <color theme="2"/>
      <name val="Calibri"/>
      <family val="2"/>
      <charset val="238"/>
    </font>
    <font>
      <sz val="10"/>
      <color rgb="FF00B050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rgb="FF0070C0"/>
      <name val="Arial"/>
      <family val="2"/>
      <charset val="238"/>
    </font>
    <font>
      <b/>
      <sz val="18"/>
      <color theme="1" tint="4.9989318521683403E-2"/>
      <name val="Arial"/>
      <family val="2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  <font>
      <b/>
      <sz val="16"/>
      <color theme="1" tint="4.9989318521683403E-2"/>
      <name val="Arial"/>
      <family val="2"/>
      <charset val="238"/>
    </font>
    <font>
      <sz val="10"/>
      <color theme="1" tint="4.9989318521683403E-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-9.9978637043366805E-2"/>
        <bgColor indexed="64"/>
      </patternFill>
    </fill>
    <fill>
      <patternFill patternType="solid">
        <fgColor rgb="FFB8B2A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/>
      <right style="hair">
        <color auto="1"/>
      </right>
      <top/>
      <bottom/>
      <diagonal/>
    </border>
  </borders>
  <cellStyleXfs count="338">
    <xf numFmtId="0" fontId="0" fillId="0" borderId="0"/>
    <xf numFmtId="0" fontId="2" fillId="0" borderId="0">
      <alignment horizontal="left" vertical="center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 horizontal="center" vertical="center" wrapText="1"/>
    </xf>
    <xf numFmtId="0" fontId="4" fillId="0" borderId="0">
      <alignment vertical="center"/>
    </xf>
    <xf numFmtId="0" fontId="5" fillId="0" borderId="0">
      <alignment vertical="center"/>
    </xf>
    <xf numFmtId="0" fontId="3" fillId="0" borderId="0">
      <alignment horizontal="justify" vertical="center"/>
    </xf>
    <xf numFmtId="0" fontId="9" fillId="0" borderId="0">
      <alignment horizontal="center" vertical="center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/>
    <xf numFmtId="0" fontId="14" fillId="0" borderId="0"/>
    <xf numFmtId="0" fontId="1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>
      <alignment horizontal="left" vertical="center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/>
    <xf numFmtId="0" fontId="23" fillId="0" borderId="0"/>
    <xf numFmtId="0" fontId="56" fillId="0" borderId="0">
      <alignment vertical="center"/>
    </xf>
    <xf numFmtId="0" fontId="57" fillId="0" borderId="0">
      <alignment horizontal="left" vertical="center"/>
    </xf>
    <xf numFmtId="0" fontId="58" fillId="0" borderId="0">
      <alignment vertical="center"/>
    </xf>
    <xf numFmtId="0" fontId="55" fillId="0" borderId="0">
      <alignment horizontal="left" vertical="center"/>
    </xf>
    <xf numFmtId="0" fontId="59" fillId="0" borderId="0">
      <alignment horizontal="center" vertical="center"/>
    </xf>
  </cellStyleXfs>
  <cellXfs count="443">
    <xf numFmtId="0" fontId="0" fillId="0" borderId="0" xfId="0"/>
    <xf numFmtId="0" fontId="2" fillId="0" borderId="0" xfId="1">
      <alignment horizontal="left" vertical="center"/>
    </xf>
    <xf numFmtId="0" fontId="4" fillId="0" borderId="0" xfId="5">
      <alignment vertical="center"/>
    </xf>
    <xf numFmtId="0" fontId="11" fillId="0" borderId="0" xfId="27" applyFont="1" applyAlignment="1">
      <alignment horizontal="left" vertical="center"/>
    </xf>
    <xf numFmtId="0" fontId="11" fillId="0" borderId="0" xfId="27" applyFont="1" applyAlignment="1">
      <alignment wrapText="1"/>
    </xf>
    <xf numFmtId="0" fontId="2" fillId="0" borderId="0" xfId="1" applyAlignment="1">
      <alignment horizontal="center" vertical="center" wrapText="1"/>
    </xf>
    <xf numFmtId="0" fontId="9" fillId="0" borderId="0" xfId="8">
      <alignment horizontal="center" vertical="center"/>
    </xf>
    <xf numFmtId="0" fontId="15" fillId="0" borderId="0" xfId="45">
      <alignment horizontal="left" vertical="center"/>
    </xf>
    <xf numFmtId="0" fontId="15" fillId="0" borderId="0" xfId="45" applyAlignment="1">
      <alignment horizontal="center" vertical="center"/>
    </xf>
    <xf numFmtId="0" fontId="4" fillId="0" borderId="0" xfId="5" applyAlignment="1">
      <alignment horizontal="center" vertical="top"/>
    </xf>
    <xf numFmtId="0" fontId="15" fillId="0" borderId="0" xfId="45" applyAlignment="1">
      <alignment horizontal="center" vertical="top"/>
    </xf>
    <xf numFmtId="0" fontId="9" fillId="0" borderId="0" xfId="8" applyAlignment="1">
      <alignment horizontal="right" vertical="center"/>
    </xf>
    <xf numFmtId="0" fontId="2" fillId="0" borderId="0" xfId="1" applyAlignment="1">
      <alignment horizontal="right" vertical="center"/>
    </xf>
    <xf numFmtId="0" fontId="2" fillId="0" borderId="0" xfId="1" applyFill="1" applyBorder="1">
      <alignment horizontal="left" vertical="center"/>
    </xf>
    <xf numFmtId="0" fontId="4" fillId="0" borderId="0" xfId="5" applyFill="1" applyBorder="1">
      <alignment vertical="center"/>
    </xf>
    <xf numFmtId="0" fontId="18" fillId="0" borderId="0" xfId="1" applyFont="1" applyFill="1" applyBorder="1" applyAlignment="1">
      <alignment horizontal="left" vertical="center" indent="1"/>
    </xf>
    <xf numFmtId="0" fontId="15" fillId="0" borderId="0" xfId="45" applyAlignment="1">
      <alignment horizontal="left" vertical="center" wrapText="1"/>
    </xf>
    <xf numFmtId="0" fontId="15" fillId="0" borderId="1" xfId="45" applyBorder="1" applyAlignment="1">
      <alignment horizontal="left" vertical="center" wrapText="1"/>
    </xf>
    <xf numFmtId="0" fontId="15" fillId="4" borderId="1" xfId="45" applyFill="1" applyBorder="1" applyAlignment="1">
      <alignment horizontal="center" vertical="center"/>
    </xf>
    <xf numFmtId="0" fontId="15" fillId="0" borderId="0" xfId="45" applyAlignment="1">
      <alignment horizontal="left" vertical="center"/>
    </xf>
    <xf numFmtId="0" fontId="15" fillId="0" borderId="0" xfId="45" applyAlignment="1">
      <alignment horizontal="right" vertical="center"/>
    </xf>
    <xf numFmtId="1" fontId="15" fillId="0" borderId="0" xfId="45" applyNumberFormat="1" applyAlignment="1">
      <alignment horizontal="center" vertical="center"/>
    </xf>
    <xf numFmtId="0" fontId="15" fillId="0" borderId="0" xfId="45" applyAlignment="1">
      <alignment horizontal="left" vertical="top"/>
    </xf>
    <xf numFmtId="0" fontId="20" fillId="0" borderId="0" xfId="6" applyFont="1">
      <alignment vertical="center"/>
    </xf>
    <xf numFmtId="164" fontId="15" fillId="0" borderId="0" xfId="45" applyNumberFormat="1" applyAlignment="1">
      <alignment horizontal="center" vertical="center"/>
    </xf>
    <xf numFmtId="0" fontId="2" fillId="0" borderId="0" xfId="1" applyFill="1" applyBorder="1" applyAlignment="1">
      <alignment horizontal="right" vertical="center"/>
    </xf>
    <xf numFmtId="0" fontId="21" fillId="0" borderId="0" xfId="27" applyFont="1" applyFill="1" applyBorder="1" applyAlignment="1" applyProtection="1">
      <alignment horizontal="center" vertical="center"/>
    </xf>
    <xf numFmtId="0" fontId="22" fillId="0" borderId="0" xfId="0" applyFont="1" applyAlignment="1">
      <alignment vertical="center" wrapText="1"/>
    </xf>
    <xf numFmtId="0" fontId="9" fillId="0" borderId="0" xfId="8" applyFill="1" applyBorder="1" applyAlignment="1">
      <alignment horizontal="center" vertical="center"/>
    </xf>
    <xf numFmtId="0" fontId="17" fillId="3" borderId="1" xfId="45" applyFont="1" applyFill="1" applyBorder="1" applyAlignment="1" applyProtection="1">
      <alignment horizontal="center" vertical="center"/>
      <protection locked="0"/>
    </xf>
    <xf numFmtId="0" fontId="23" fillId="0" borderId="1" xfId="45" applyFont="1" applyFill="1" applyBorder="1" applyAlignment="1">
      <alignment horizontal="center" vertical="center"/>
    </xf>
    <xf numFmtId="0" fontId="24" fillId="3" borderId="1" xfId="45" applyFont="1" applyFill="1" applyBorder="1" applyAlignment="1" applyProtection="1">
      <alignment horizontal="center" vertical="center"/>
      <protection locked="0"/>
    </xf>
    <xf numFmtId="0" fontId="18" fillId="0" borderId="11" xfId="27" applyFont="1" applyFill="1" applyBorder="1" applyAlignment="1" applyProtection="1">
      <alignment vertical="center"/>
    </xf>
    <xf numFmtId="0" fontId="2" fillId="0" borderId="0" xfId="1" applyFill="1" applyBorder="1" applyAlignment="1" applyProtection="1">
      <alignment horizontal="right" vertical="center"/>
    </xf>
    <xf numFmtId="0" fontId="18" fillId="0" borderId="0" xfId="1" applyFont="1" applyFill="1" applyBorder="1" applyAlignment="1" applyProtection="1">
      <alignment horizontal="center" vertical="center"/>
    </xf>
    <xf numFmtId="0" fontId="2" fillId="0" borderId="0" xfId="1" applyFill="1" applyBorder="1" applyProtection="1">
      <alignment horizontal="left" vertical="center"/>
    </xf>
    <xf numFmtId="0" fontId="4" fillId="0" borderId="0" xfId="5" applyFill="1" applyBorder="1" applyProtection="1">
      <alignment vertical="center"/>
    </xf>
    <xf numFmtId="0" fontId="15" fillId="0" borderId="0" xfId="45" applyAlignment="1" applyProtection="1">
      <alignment horizontal="center" vertical="center"/>
    </xf>
    <xf numFmtId="0" fontId="9" fillId="0" borderId="0" xfId="8" applyFill="1" applyBorder="1" applyAlignment="1" applyProtection="1">
      <alignment horizontal="left" vertical="center"/>
    </xf>
    <xf numFmtId="0" fontId="15" fillId="0" borderId="0" xfId="45" applyProtection="1">
      <alignment horizontal="left" vertical="center"/>
    </xf>
    <xf numFmtId="0" fontId="9" fillId="0" borderId="0" xfId="8" applyFill="1" applyBorder="1" applyAlignment="1" applyProtection="1">
      <alignment horizontal="left"/>
    </xf>
    <xf numFmtId="165" fontId="18" fillId="0" borderId="0" xfId="1" applyNumberFormat="1" applyFont="1" applyFill="1" applyBorder="1" applyProtection="1">
      <alignment horizontal="left" vertical="center"/>
    </xf>
    <xf numFmtId="0" fontId="2" fillId="0" borderId="0" xfId="1" applyAlignment="1" applyProtection="1">
      <alignment horizontal="right" vertical="center"/>
    </xf>
    <xf numFmtId="0" fontId="18" fillId="0" borderId="0" xfId="1" applyFont="1" applyFill="1" applyBorder="1" applyAlignment="1" applyProtection="1">
      <alignment horizontal="left" vertical="center" indent="1"/>
    </xf>
    <xf numFmtId="0" fontId="4" fillId="0" borderId="0" xfId="5" applyProtection="1">
      <alignment vertical="center"/>
    </xf>
    <xf numFmtId="0" fontId="18" fillId="0" borderId="11" xfId="1" applyFont="1" applyFill="1" applyBorder="1" applyAlignment="1" applyProtection="1">
      <alignment horizontal="center" vertical="center"/>
    </xf>
    <xf numFmtId="0" fontId="17" fillId="3" borderId="1" xfId="45" applyFont="1" applyFill="1" applyBorder="1" applyProtection="1">
      <alignment horizontal="left" vertical="center"/>
      <protection locked="0"/>
    </xf>
    <xf numFmtId="0" fontId="17" fillId="3" borderId="1" xfId="45" applyFont="1" applyFill="1" applyBorder="1" applyAlignment="1" applyProtection="1">
      <alignment horizontal="left" vertical="center"/>
      <protection locked="0"/>
    </xf>
    <xf numFmtId="0" fontId="15" fillId="3" borderId="1" xfId="45" applyFill="1" applyBorder="1" applyProtection="1">
      <alignment horizontal="left" vertical="center"/>
      <protection locked="0"/>
    </xf>
    <xf numFmtId="0" fontId="2" fillId="0" borderId="0" xfId="1" applyAlignment="1">
      <alignment horizontal="left" vertical="center"/>
    </xf>
    <xf numFmtId="0" fontId="11" fillId="0" borderId="0" xfId="27" applyFont="1" applyAlignment="1"/>
    <xf numFmtId="0" fontId="19" fillId="0" borderId="0" xfId="27" applyFont="1" applyAlignment="1"/>
    <xf numFmtId="0" fontId="9" fillId="0" borderId="7" xfId="8" applyBorder="1" applyAlignment="1">
      <alignment horizontal="left" vertical="center" wrapText="1"/>
    </xf>
    <xf numFmtId="49" fontId="9" fillId="2" borderId="1" xfId="8" applyNumberFormat="1" applyFill="1" applyBorder="1" applyAlignment="1">
      <alignment horizontal="center" vertical="center"/>
    </xf>
    <xf numFmtId="2" fontId="9" fillId="0" borderId="1" xfId="8" applyNumberFormat="1" applyBorder="1" applyAlignment="1">
      <alignment horizontal="center" vertical="center"/>
    </xf>
    <xf numFmtId="1" fontId="17" fillId="3" borderId="1" xfId="45" applyNumberFormat="1" applyFont="1" applyFill="1" applyBorder="1" applyAlignment="1" applyProtection="1">
      <alignment horizontal="center" vertical="center"/>
      <protection locked="0"/>
    </xf>
    <xf numFmtId="0" fontId="15" fillId="6" borderId="0" xfId="45" applyFill="1" applyAlignment="1">
      <alignment horizontal="center" vertical="top"/>
    </xf>
    <xf numFmtId="0" fontId="15" fillId="6" borderId="0" xfId="45" applyFill="1">
      <alignment horizontal="left" vertical="center"/>
    </xf>
    <xf numFmtId="0" fontId="15" fillId="6" borderId="0" xfId="45" applyFill="1" applyAlignment="1">
      <alignment horizontal="center" vertical="center"/>
    </xf>
    <xf numFmtId="0" fontId="2" fillId="0" borderId="0" xfId="45" applyFont="1">
      <alignment horizontal="left" vertical="center"/>
    </xf>
    <xf numFmtId="0" fontId="27" fillId="0" borderId="0" xfId="8" applyFont="1" applyAlignment="1">
      <alignment horizontal="right" vertical="center"/>
    </xf>
    <xf numFmtId="0" fontId="27" fillId="0" borderId="0" xfId="1" applyFont="1" applyFill="1" applyBorder="1" applyAlignment="1">
      <alignment horizontal="right" vertical="center"/>
    </xf>
    <xf numFmtId="0" fontId="27" fillId="0" borderId="0" xfId="1" applyFont="1" applyAlignment="1">
      <alignment horizontal="right" vertical="center"/>
    </xf>
    <xf numFmtId="0" fontId="23" fillId="0" borderId="1" xfId="45" applyFont="1" applyFill="1" applyBorder="1" applyAlignment="1">
      <alignment horizontal="left" vertical="top" wrapText="1"/>
    </xf>
    <xf numFmtId="1" fontId="23" fillId="0" borderId="1" xfId="45" applyNumberFormat="1" applyFont="1" applyFill="1" applyBorder="1" applyAlignment="1">
      <alignment horizontal="center" vertical="center"/>
    </xf>
    <xf numFmtId="0" fontId="14" fillId="0" borderId="0" xfId="29"/>
    <xf numFmtId="0" fontId="30" fillId="0" borderId="0" xfId="29" applyFont="1"/>
    <xf numFmtId="0" fontId="32" fillId="0" borderId="0" xfId="29" applyFont="1" applyAlignment="1">
      <alignment wrapText="1"/>
    </xf>
    <xf numFmtId="0" fontId="23" fillId="0" borderId="19" xfId="29" applyFont="1" applyBorder="1" applyAlignment="1">
      <alignment horizontal="center"/>
    </xf>
    <xf numFmtId="0" fontId="32" fillId="0" borderId="0" xfId="29" applyFont="1" applyBorder="1" applyAlignment="1">
      <alignment horizontal="center" wrapText="1"/>
    </xf>
    <xf numFmtId="0" fontId="32" fillId="0" borderId="20" xfId="29" applyFont="1" applyBorder="1" applyAlignment="1">
      <alignment horizontal="center" wrapText="1"/>
    </xf>
    <xf numFmtId="0" fontId="32" fillId="0" borderId="19" xfId="29" applyFont="1" applyBorder="1" applyAlignment="1">
      <alignment horizontal="center" wrapText="1"/>
    </xf>
    <xf numFmtId="0" fontId="23" fillId="0" borderId="0" xfId="29" applyFont="1" applyBorder="1" applyAlignment="1">
      <alignment horizontal="center"/>
    </xf>
    <xf numFmtId="0" fontId="23" fillId="0" borderId="0" xfId="29" applyFont="1" applyFill="1" applyBorder="1" applyAlignment="1">
      <alignment horizontal="center"/>
    </xf>
    <xf numFmtId="0" fontId="23" fillId="0" borderId="20" xfId="29" applyFont="1" applyBorder="1" applyAlignment="1">
      <alignment horizontal="center"/>
    </xf>
    <xf numFmtId="0" fontId="14" fillId="0" borderId="0" xfId="29" applyBorder="1"/>
    <xf numFmtId="0" fontId="14" fillId="0" borderId="24" xfId="29" applyBorder="1" applyAlignment="1">
      <alignment horizontal="center"/>
    </xf>
    <xf numFmtId="0" fontId="14" fillId="0" borderId="25" xfId="29" applyBorder="1" applyAlignment="1">
      <alignment horizontal="center"/>
    </xf>
    <xf numFmtId="0" fontId="23" fillId="0" borderId="25" xfId="29" applyFont="1" applyBorder="1" applyAlignment="1">
      <alignment horizontal="center"/>
    </xf>
    <xf numFmtId="0" fontId="23" fillId="0" borderId="24" xfId="29" applyFont="1" applyBorder="1" applyAlignment="1">
      <alignment horizontal="center"/>
    </xf>
    <xf numFmtId="0" fontId="23" fillId="0" borderId="27" xfId="29" applyFont="1" applyBorder="1" applyAlignment="1">
      <alignment horizontal="center"/>
    </xf>
    <xf numFmtId="0" fontId="23" fillId="0" borderId="29" xfId="29" applyFont="1" applyBorder="1" applyAlignment="1">
      <alignment horizontal="center"/>
    </xf>
    <xf numFmtId="0" fontId="23" fillId="0" borderId="0" xfId="29" applyFont="1"/>
    <xf numFmtId="0" fontId="36" fillId="0" borderId="0" xfId="29" applyFont="1"/>
    <xf numFmtId="0" fontId="23" fillId="0" borderId="0" xfId="29" applyFont="1" applyAlignment="1">
      <alignment horizontal="left" indent="1"/>
    </xf>
    <xf numFmtId="0" fontId="23" fillId="0" borderId="30" xfId="29" applyFont="1" applyBorder="1" applyAlignment="1">
      <alignment horizontal="center"/>
    </xf>
    <xf numFmtId="0" fontId="23" fillId="0" borderId="33" xfId="29" applyFont="1" applyBorder="1" applyAlignment="1">
      <alignment horizontal="center" wrapText="1"/>
    </xf>
    <xf numFmtId="0" fontId="23" fillId="0" borderId="34" xfId="29" applyFont="1" applyBorder="1" applyAlignment="1">
      <alignment horizontal="center" wrapText="1"/>
    </xf>
    <xf numFmtId="0" fontId="23" fillId="0" borderId="28" xfId="29" applyFont="1" applyBorder="1" applyAlignment="1">
      <alignment horizontal="center"/>
    </xf>
    <xf numFmtId="0" fontId="23" fillId="0" borderId="31" xfId="29" applyFont="1" applyBorder="1"/>
    <xf numFmtId="49" fontId="23" fillId="0" borderId="19" xfId="29" applyNumberFormat="1" applyFont="1" applyBorder="1" applyAlignment="1">
      <alignment horizontal="center"/>
    </xf>
    <xf numFmtId="0" fontId="34" fillId="0" borderId="32" xfId="29" applyFont="1" applyBorder="1"/>
    <xf numFmtId="0" fontId="34" fillId="0" borderId="31" xfId="29" applyFont="1" applyBorder="1" applyAlignment="1">
      <alignment horizontal="center"/>
    </xf>
    <xf numFmtId="0" fontId="39" fillId="0" borderId="41" xfId="29" applyFont="1" applyBorder="1" applyAlignment="1">
      <alignment horizontal="center" wrapText="1"/>
    </xf>
    <xf numFmtId="0" fontId="39" fillId="0" borderId="42" xfId="29" applyFont="1" applyBorder="1" applyAlignment="1">
      <alignment horizontal="center" wrapText="1"/>
    </xf>
    <xf numFmtId="0" fontId="34" fillId="0" borderId="26" xfId="29" applyFont="1" applyBorder="1" applyAlignment="1">
      <alignment horizontal="center"/>
    </xf>
    <xf numFmtId="0" fontId="34" fillId="0" borderId="23" xfId="29" applyFont="1" applyBorder="1" applyAlignment="1">
      <alignment horizontal="center"/>
    </xf>
    <xf numFmtId="0" fontId="40" fillId="8" borderId="31" xfId="29" applyFont="1" applyFill="1" applyBorder="1" applyAlignment="1">
      <alignment horizontal="center"/>
    </xf>
    <xf numFmtId="0" fontId="40" fillId="8" borderId="38" xfId="29" applyFont="1" applyFill="1" applyBorder="1" applyAlignment="1">
      <alignment horizontal="center"/>
    </xf>
    <xf numFmtId="0" fontId="30" fillId="0" borderId="25" xfId="29" applyFont="1" applyBorder="1" applyAlignment="1">
      <alignment horizontal="center"/>
    </xf>
    <xf numFmtId="0" fontId="30" fillId="0" borderId="43" xfId="29" applyFont="1" applyBorder="1" applyAlignment="1">
      <alignment horizontal="center"/>
    </xf>
    <xf numFmtId="0" fontId="30" fillId="0" borderId="44" xfId="29" applyFont="1" applyBorder="1" applyAlignment="1">
      <alignment horizontal="center"/>
    </xf>
    <xf numFmtId="0" fontId="30" fillId="0" borderId="46" xfId="29" applyFont="1" applyBorder="1" applyAlignment="1">
      <alignment horizontal="center"/>
    </xf>
    <xf numFmtId="0" fontId="14" fillId="0" borderId="45" xfId="29" applyBorder="1"/>
    <xf numFmtId="0" fontId="23" fillId="0" borderId="22" xfId="29" applyFont="1" applyBorder="1" applyAlignment="1">
      <alignment horizontal="center"/>
    </xf>
    <xf numFmtId="0" fontId="23" fillId="0" borderId="21" xfId="29" applyFont="1" applyBorder="1" applyAlignment="1">
      <alignment horizontal="center"/>
    </xf>
    <xf numFmtId="0" fontId="23" fillId="0" borderId="23" xfId="29" applyFont="1" applyBorder="1" applyAlignment="1">
      <alignment horizontal="center"/>
    </xf>
    <xf numFmtId="0" fontId="23" fillId="0" borderId="26" xfId="29" applyFont="1" applyBorder="1" applyAlignment="1">
      <alignment horizontal="center"/>
    </xf>
    <xf numFmtId="49" fontId="23" fillId="0" borderId="17" xfId="29" applyNumberFormat="1" applyFont="1" applyBorder="1" applyAlignment="1">
      <alignment horizontal="center"/>
    </xf>
    <xf numFmtId="1" fontId="32" fillId="0" borderId="0" xfId="29" applyNumberFormat="1" applyFont="1" applyBorder="1" applyAlignment="1">
      <alignment horizontal="center" wrapText="1"/>
    </xf>
    <xf numFmtId="1" fontId="32" fillId="0" borderId="0" xfId="29" applyNumberFormat="1" applyFont="1" applyBorder="1" applyAlignment="1">
      <alignment wrapText="1"/>
    </xf>
    <xf numFmtId="1" fontId="32" fillId="0" borderId="20" xfId="29" applyNumberFormat="1" applyFont="1" applyBorder="1" applyAlignment="1">
      <alignment wrapText="1"/>
    </xf>
    <xf numFmtId="1" fontId="32" fillId="0" borderId="25" xfId="29" applyNumberFormat="1" applyFont="1" applyBorder="1" applyAlignment="1">
      <alignment wrapText="1"/>
    </xf>
    <xf numFmtId="1" fontId="32" fillId="0" borderId="18" xfId="29" applyNumberFormat="1" applyFont="1" applyBorder="1" applyAlignment="1">
      <alignment horizontal="center" wrapText="1"/>
    </xf>
    <xf numFmtId="0" fontId="23" fillId="0" borderId="22" xfId="29" applyFont="1" applyBorder="1" applyAlignment="1">
      <alignment horizontal="center" wrapText="1"/>
    </xf>
    <xf numFmtId="1" fontId="34" fillId="0" borderId="25" xfId="29" applyNumberFormat="1" applyFont="1" applyBorder="1" applyAlignment="1">
      <alignment horizontal="center"/>
    </xf>
    <xf numFmtId="1" fontId="32" fillId="0" borderId="19" xfId="29" applyNumberFormat="1" applyFont="1" applyBorder="1" applyAlignment="1">
      <alignment wrapText="1"/>
    </xf>
    <xf numFmtId="1" fontId="32" fillId="0" borderId="24" xfId="29" applyNumberFormat="1" applyFont="1" applyBorder="1" applyAlignment="1">
      <alignment wrapText="1"/>
    </xf>
    <xf numFmtId="1" fontId="32" fillId="0" borderId="26" xfId="29" applyNumberFormat="1" applyFont="1" applyBorder="1" applyAlignment="1">
      <alignment wrapText="1"/>
    </xf>
    <xf numFmtId="0" fontId="39" fillId="0" borderId="24" xfId="29" applyFont="1" applyBorder="1" applyAlignment="1">
      <alignment horizontal="center" wrapText="1"/>
    </xf>
    <xf numFmtId="0" fontId="39" fillId="0" borderId="25" xfId="29" applyFont="1" applyBorder="1" applyAlignment="1">
      <alignment horizontal="center" wrapText="1"/>
    </xf>
    <xf numFmtId="169" fontId="39" fillId="0" borderId="24" xfId="29" applyNumberFormat="1" applyFont="1" applyBorder="1" applyAlignment="1">
      <alignment textRotation="90" wrapText="1"/>
    </xf>
    <xf numFmtId="169" fontId="39" fillId="0" borderId="25" xfId="29" applyNumberFormat="1" applyFont="1" applyBorder="1" applyAlignment="1">
      <alignment textRotation="90" wrapText="1"/>
    </xf>
    <xf numFmtId="169" fontId="39" fillId="0" borderId="26" xfId="29" applyNumberFormat="1" applyFont="1" applyBorder="1" applyAlignment="1">
      <alignment textRotation="90" wrapText="1"/>
    </xf>
    <xf numFmtId="0" fontId="18" fillId="0" borderId="9" xfId="1" applyFont="1" applyFill="1" applyBorder="1" applyAlignment="1" applyProtection="1">
      <alignment horizontal="center" vertical="center"/>
    </xf>
    <xf numFmtId="0" fontId="48" fillId="7" borderId="13" xfId="1" applyFont="1" applyFill="1" applyBorder="1" applyAlignment="1">
      <alignment horizontal="center" vertical="center"/>
    </xf>
    <xf numFmtId="0" fontId="50" fillId="0" borderId="7" xfId="1" applyFont="1" applyFill="1" applyBorder="1" applyAlignment="1" applyProtection="1">
      <alignment horizontal="center" vertical="center"/>
    </xf>
    <xf numFmtId="0" fontId="14" fillId="9" borderId="26" xfId="29" applyFill="1" applyBorder="1"/>
    <xf numFmtId="0" fontId="14" fillId="9" borderId="23" xfId="29" applyFill="1" applyBorder="1"/>
    <xf numFmtId="0" fontId="45" fillId="9" borderId="26" xfId="29" applyFont="1" applyFill="1" applyBorder="1"/>
    <xf numFmtId="0" fontId="39" fillId="0" borderId="21" xfId="29" applyFont="1" applyBorder="1" applyAlignment="1">
      <alignment horizontal="center" wrapText="1"/>
    </xf>
    <xf numFmtId="0" fontId="32" fillId="10" borderId="0" xfId="29" applyFont="1" applyFill="1" applyBorder="1" applyAlignment="1">
      <alignment wrapText="1"/>
    </xf>
    <xf numFmtId="0" fontId="49" fillId="10" borderId="13" xfId="29" applyFont="1" applyFill="1" applyBorder="1" applyAlignment="1"/>
    <xf numFmtId="0" fontId="49" fillId="10" borderId="13" xfId="29" applyFont="1" applyFill="1" applyBorder="1" applyAlignment="1">
      <alignment horizontal="center"/>
    </xf>
    <xf numFmtId="165" fontId="49" fillId="10" borderId="51" xfId="29" applyNumberFormat="1" applyFont="1" applyFill="1" applyBorder="1" applyAlignment="1">
      <alignment horizontal="center"/>
    </xf>
    <xf numFmtId="49" fontId="14" fillId="10" borderId="13" xfId="29" applyNumberFormat="1" applyFont="1" applyFill="1" applyBorder="1"/>
    <xf numFmtId="165" fontId="14" fillId="10" borderId="13" xfId="29" applyNumberFormat="1" applyFont="1" applyFill="1" applyBorder="1"/>
    <xf numFmtId="0" fontId="14" fillId="10" borderId="0" xfId="29" applyFill="1"/>
    <xf numFmtId="0" fontId="32" fillId="10" borderId="19" xfId="29" applyFont="1" applyFill="1" applyBorder="1" applyAlignment="1">
      <alignment wrapText="1"/>
    </xf>
    <xf numFmtId="0" fontId="30" fillId="10" borderId="22" xfId="29" applyFont="1" applyFill="1" applyBorder="1" applyAlignment="1">
      <alignment horizontal="right"/>
    </xf>
    <xf numFmtId="0" fontId="30" fillId="0" borderId="17" xfId="29" applyFont="1" applyBorder="1" applyAlignment="1"/>
    <xf numFmtId="0" fontId="30" fillId="10" borderId="0" xfId="29" applyFont="1" applyFill="1" applyBorder="1"/>
    <xf numFmtId="0" fontId="32" fillId="10" borderId="22" xfId="29" applyFont="1" applyFill="1" applyBorder="1" applyAlignment="1">
      <alignment wrapText="1"/>
    </xf>
    <xf numFmtId="168" fontId="32" fillId="0" borderId="24" xfId="29" applyNumberFormat="1" applyFont="1" applyBorder="1" applyAlignment="1">
      <alignment horizontal="center" textRotation="90" wrapText="1"/>
    </xf>
    <xf numFmtId="168" fontId="32" fillId="0" borderId="25" xfId="29" applyNumberFormat="1" applyFont="1" applyBorder="1" applyAlignment="1">
      <alignment horizontal="center" textRotation="90" wrapText="1"/>
    </xf>
    <xf numFmtId="168" fontId="32" fillId="0" borderId="26" xfId="29" applyNumberFormat="1" applyFont="1" applyBorder="1" applyAlignment="1">
      <alignment horizontal="center" textRotation="90" wrapText="1"/>
    </xf>
    <xf numFmtId="0" fontId="14" fillId="10" borderId="19" xfId="29" applyFill="1" applyBorder="1"/>
    <xf numFmtId="0" fontId="14" fillId="10" borderId="0" xfId="29" applyFill="1" applyAlignment="1">
      <alignment horizontal="center"/>
    </xf>
    <xf numFmtId="0" fontId="30" fillId="10" borderId="0" xfId="29" applyFont="1" applyFill="1" applyAlignment="1">
      <alignment horizontal="right"/>
    </xf>
    <xf numFmtId="0" fontId="30" fillId="10" borderId="0" xfId="29" applyFont="1" applyFill="1" applyAlignment="1">
      <alignment horizontal="center"/>
    </xf>
    <xf numFmtId="0" fontId="23" fillId="10" borderId="0" xfId="29" applyFont="1" applyFill="1" applyBorder="1" applyAlignment="1">
      <alignment horizontal="center"/>
    </xf>
    <xf numFmtId="0" fontId="32" fillId="10" borderId="0" xfId="29" applyFont="1" applyFill="1" applyAlignment="1">
      <alignment textRotation="90" wrapText="1"/>
    </xf>
    <xf numFmtId="0" fontId="32" fillId="10" borderId="0" xfId="29" applyFont="1" applyFill="1" applyAlignment="1">
      <alignment wrapText="1"/>
    </xf>
    <xf numFmtId="0" fontId="14" fillId="10" borderId="24" xfId="29" applyFill="1" applyBorder="1" applyAlignment="1">
      <alignment horizontal="center"/>
    </xf>
    <xf numFmtId="0" fontId="14" fillId="10" borderId="25" xfId="29" applyFill="1" applyBorder="1" applyAlignment="1">
      <alignment horizontal="center"/>
    </xf>
    <xf numFmtId="0" fontId="30" fillId="10" borderId="25" xfId="29" applyFont="1" applyFill="1" applyBorder="1" applyAlignment="1">
      <alignment horizontal="right"/>
    </xf>
    <xf numFmtId="0" fontId="14" fillId="10" borderId="0" xfId="29" applyFill="1" applyBorder="1" applyAlignment="1">
      <alignment horizontal="center"/>
    </xf>
    <xf numFmtId="1" fontId="34" fillId="10" borderId="0" xfId="29" applyNumberFormat="1" applyFont="1" applyFill="1" applyBorder="1" applyAlignment="1">
      <alignment horizontal="center"/>
    </xf>
    <xf numFmtId="1" fontId="32" fillId="10" borderId="0" xfId="29" applyNumberFormat="1" applyFont="1" applyFill="1" applyBorder="1" applyAlignment="1">
      <alignment horizontal="center" wrapText="1"/>
    </xf>
    <xf numFmtId="0" fontId="30" fillId="10" borderId="0" xfId="29" applyFont="1" applyFill="1"/>
    <xf numFmtId="0" fontId="31" fillId="10" borderId="0" xfId="29" applyFont="1" applyFill="1" applyAlignment="1"/>
    <xf numFmtId="0" fontId="23" fillId="10" borderId="0" xfId="29" applyFont="1" applyFill="1"/>
    <xf numFmtId="0" fontId="30" fillId="10" borderId="0" xfId="29" applyFont="1" applyFill="1" applyBorder="1" applyAlignment="1">
      <alignment horizontal="center"/>
    </xf>
    <xf numFmtId="0" fontId="23" fillId="10" borderId="0" xfId="29" applyFont="1" applyFill="1" applyBorder="1" applyAlignment="1">
      <alignment horizontal="left"/>
    </xf>
    <xf numFmtId="49" fontId="23" fillId="10" borderId="0" xfId="29" applyNumberFormat="1" applyFont="1" applyFill="1"/>
    <xf numFmtId="49" fontId="14" fillId="10" borderId="0" xfId="29" applyNumberFormat="1" applyFill="1"/>
    <xf numFmtId="49" fontId="23" fillId="10" borderId="0" xfId="29" applyNumberFormat="1" applyFont="1" applyFill="1" applyAlignment="1"/>
    <xf numFmtId="49" fontId="14" fillId="10" borderId="0" xfId="29" applyNumberFormat="1" applyFill="1" applyAlignment="1"/>
    <xf numFmtId="0" fontId="34" fillId="10" borderId="0" xfId="29" applyFont="1" applyFill="1" applyAlignment="1"/>
    <xf numFmtId="0" fontId="35" fillId="10" borderId="0" xfId="29" applyFont="1" applyFill="1" applyAlignment="1"/>
    <xf numFmtId="0" fontId="44" fillId="10" borderId="0" xfId="332" applyFont="1" applyFill="1"/>
    <xf numFmtId="0" fontId="23" fillId="10" borderId="0" xfId="332" applyFill="1"/>
    <xf numFmtId="0" fontId="35" fillId="10" borderId="0" xfId="332" applyFont="1" applyFill="1"/>
    <xf numFmtId="0" fontId="40" fillId="10" borderId="0" xfId="332" applyFont="1" applyFill="1"/>
    <xf numFmtId="0" fontId="23" fillId="10" borderId="0" xfId="29" applyFont="1" applyFill="1" applyAlignment="1">
      <alignment horizontal="left" indent="1"/>
    </xf>
    <xf numFmtId="0" fontId="15" fillId="10" borderId="0" xfId="45" applyFill="1">
      <alignment horizontal="left" vertical="center"/>
    </xf>
    <xf numFmtId="0" fontId="15" fillId="10" borderId="0" xfId="45" applyFill="1" applyAlignment="1">
      <alignment horizontal="center" vertical="top"/>
    </xf>
    <xf numFmtId="0" fontId="4" fillId="10" borderId="0" xfId="5" applyFill="1">
      <alignment vertical="center"/>
    </xf>
    <xf numFmtId="0" fontId="4" fillId="10" borderId="0" xfId="5" applyFill="1" applyAlignment="1">
      <alignment horizontal="center" vertical="top"/>
    </xf>
    <xf numFmtId="0" fontId="20" fillId="10" borderId="0" xfId="6" applyFont="1" applyFill="1">
      <alignment vertical="center"/>
    </xf>
    <xf numFmtId="0" fontId="15" fillId="10" borderId="0" xfId="45" applyFill="1" applyAlignment="1" applyProtection="1">
      <alignment horizontal="center" vertical="center"/>
    </xf>
    <xf numFmtId="0" fontId="9" fillId="10" borderId="0" xfId="8" applyFill="1" applyBorder="1" applyAlignment="1" applyProtection="1">
      <alignment horizontal="left" vertical="center"/>
    </xf>
    <xf numFmtId="0" fontId="2" fillId="10" borderId="0" xfId="1" applyFill="1" applyBorder="1" applyProtection="1">
      <alignment horizontal="left" vertical="center"/>
    </xf>
    <xf numFmtId="0" fontId="18" fillId="10" borderId="11" xfId="1" applyFont="1" applyFill="1" applyBorder="1" applyAlignment="1" applyProtection="1">
      <alignment horizontal="center" vertical="center"/>
    </xf>
    <xf numFmtId="0" fontId="18" fillId="10" borderId="0" xfId="1" applyFont="1" applyFill="1" applyBorder="1" applyAlignment="1" applyProtection="1">
      <alignment horizontal="center" vertical="center"/>
    </xf>
    <xf numFmtId="0" fontId="4" fillId="10" borderId="0" xfId="5" applyFill="1" applyBorder="1" applyProtection="1">
      <alignment vertical="center"/>
    </xf>
    <xf numFmtId="0" fontId="2" fillId="10" borderId="0" xfId="1" applyFill="1" applyAlignment="1" applyProtection="1">
      <alignment horizontal="right" vertical="center"/>
    </xf>
    <xf numFmtId="0" fontId="18" fillId="10" borderId="0" xfId="1" applyFont="1" applyFill="1" applyBorder="1" applyAlignment="1" applyProtection="1">
      <alignment horizontal="left" vertical="center" indent="1"/>
    </xf>
    <xf numFmtId="0" fontId="15" fillId="10" borderId="0" xfId="45" applyFill="1" applyProtection="1">
      <alignment horizontal="left" vertical="center"/>
    </xf>
    <xf numFmtId="0" fontId="18" fillId="10" borderId="9" xfId="1" applyFont="1" applyFill="1" applyBorder="1" applyAlignment="1" applyProtection="1">
      <alignment horizontal="center" vertical="center"/>
    </xf>
    <xf numFmtId="0" fontId="2" fillId="10" borderId="0" xfId="1" applyFill="1" applyBorder="1" applyAlignment="1" applyProtection="1">
      <alignment horizontal="right" vertical="center"/>
    </xf>
    <xf numFmtId="0" fontId="4" fillId="10" borderId="0" xfId="5" applyFill="1" applyProtection="1">
      <alignment vertical="center"/>
    </xf>
    <xf numFmtId="0" fontId="2" fillId="10" borderId="0" xfId="1" applyFill="1" applyAlignment="1">
      <alignment horizontal="right" vertical="center"/>
    </xf>
    <xf numFmtId="0" fontId="18" fillId="10" borderId="0" xfId="1" applyFont="1" applyFill="1" applyBorder="1" applyAlignment="1">
      <alignment horizontal="left" vertical="center" indent="1"/>
    </xf>
    <xf numFmtId="0" fontId="2" fillId="10" borderId="0" xfId="1" applyFill="1" applyBorder="1">
      <alignment horizontal="left" vertical="center"/>
    </xf>
    <xf numFmtId="0" fontId="9" fillId="10" borderId="0" xfId="8" applyFill="1" applyBorder="1" applyAlignment="1" applyProtection="1">
      <alignment horizontal="left"/>
    </xf>
    <xf numFmtId="165" fontId="18" fillId="10" borderId="0" xfId="1" applyNumberFormat="1" applyFont="1" applyFill="1" applyBorder="1" applyProtection="1">
      <alignment horizontal="left" vertical="center"/>
    </xf>
    <xf numFmtId="0" fontId="15" fillId="10" borderId="0" xfId="45" applyFill="1" applyAlignment="1">
      <alignment horizontal="center" vertical="center"/>
    </xf>
    <xf numFmtId="0" fontId="2" fillId="10" borderId="0" xfId="1" applyFill="1">
      <alignment horizontal="left" vertical="center"/>
    </xf>
    <xf numFmtId="0" fontId="2" fillId="10" borderId="0" xfId="1" applyFill="1" applyAlignment="1">
      <alignment horizontal="left" vertical="center"/>
    </xf>
    <xf numFmtId="0" fontId="2" fillId="10" borderId="0" xfId="1" applyFill="1" applyBorder="1" applyAlignment="1">
      <alignment horizontal="right" vertical="center"/>
    </xf>
    <xf numFmtId="0" fontId="4" fillId="10" borderId="0" xfId="5" applyFill="1" applyBorder="1">
      <alignment vertical="center"/>
    </xf>
    <xf numFmtId="0" fontId="27" fillId="10" borderId="0" xfId="1" applyFont="1" applyFill="1" applyAlignment="1">
      <alignment horizontal="right" vertical="center"/>
    </xf>
    <xf numFmtId="0" fontId="9" fillId="10" borderId="0" xfId="8" applyFill="1">
      <alignment horizontal="center" vertical="center"/>
    </xf>
    <xf numFmtId="0" fontId="15" fillId="10" borderId="0" xfId="45" applyFill="1" applyAlignment="1">
      <alignment horizontal="left" vertical="center"/>
    </xf>
    <xf numFmtId="0" fontId="15" fillId="10" borderId="0" xfId="45" applyFill="1" applyAlignment="1">
      <alignment horizontal="right" vertical="center"/>
    </xf>
    <xf numFmtId="0" fontId="2" fillId="10" borderId="0" xfId="45" applyFont="1" applyFill="1">
      <alignment horizontal="left" vertical="center"/>
    </xf>
    <xf numFmtId="0" fontId="27" fillId="10" borderId="0" xfId="8" applyFont="1" applyFill="1" applyAlignment="1">
      <alignment horizontal="right" vertical="center"/>
    </xf>
    <xf numFmtId="2" fontId="9" fillId="10" borderId="1" xfId="8" applyNumberFormat="1" applyFill="1" applyBorder="1" applyAlignment="1">
      <alignment horizontal="center" vertical="center"/>
    </xf>
    <xf numFmtId="1" fontId="15" fillId="10" borderId="0" xfId="45" applyNumberFormat="1" applyFill="1" applyAlignment="1">
      <alignment horizontal="center" vertical="center"/>
    </xf>
    <xf numFmtId="0" fontId="15" fillId="10" borderId="0" xfId="45" applyFill="1" applyAlignment="1">
      <alignment horizontal="left" vertical="top"/>
    </xf>
    <xf numFmtId="0" fontId="9" fillId="10" borderId="0" xfId="8" applyFill="1" applyBorder="1" applyAlignment="1">
      <alignment horizontal="center" vertical="center"/>
    </xf>
    <xf numFmtId="0" fontId="15" fillId="10" borderId="0" xfId="45" applyFill="1" applyBorder="1">
      <alignment horizontal="left" vertical="center"/>
    </xf>
    <xf numFmtId="0" fontId="15" fillId="10" borderId="0" xfId="45" applyFill="1" applyBorder="1" applyAlignment="1">
      <alignment horizontal="left" vertical="center"/>
    </xf>
    <xf numFmtId="0" fontId="9" fillId="10" borderId="0" xfId="8" applyFill="1" applyAlignment="1">
      <alignment horizontal="right" vertical="center"/>
    </xf>
    <xf numFmtId="0" fontId="30" fillId="10" borderId="21" xfId="29" applyFont="1" applyFill="1" applyBorder="1" applyAlignment="1">
      <alignment horizontal="center"/>
    </xf>
    <xf numFmtId="0" fontId="30" fillId="10" borderId="22" xfId="29" applyFont="1" applyFill="1" applyBorder="1" applyAlignment="1">
      <alignment horizontal="center"/>
    </xf>
    <xf numFmtId="0" fontId="23" fillId="10" borderId="14" xfId="45" applyFont="1" applyFill="1" applyBorder="1" applyAlignment="1" applyProtection="1">
      <alignment vertical="center"/>
    </xf>
    <xf numFmtId="0" fontId="23" fillId="10" borderId="15" xfId="45" applyFont="1" applyFill="1" applyBorder="1" applyAlignment="1" applyProtection="1">
      <alignment vertical="center"/>
    </xf>
    <xf numFmtId="0" fontId="23" fillId="10" borderId="16" xfId="45" applyFont="1" applyFill="1" applyBorder="1" applyAlignment="1" applyProtection="1">
      <alignment vertical="center"/>
    </xf>
    <xf numFmtId="0" fontId="21" fillId="10" borderId="0" xfId="27" applyFont="1" applyFill="1" applyBorder="1" applyAlignment="1" applyProtection="1">
      <alignment horizontal="center" vertical="center"/>
    </xf>
    <xf numFmtId="0" fontId="17" fillId="10" borderId="0" xfId="45" applyFont="1" applyFill="1" applyBorder="1" applyAlignment="1" applyProtection="1">
      <alignment horizontal="left" vertical="center"/>
      <protection locked="0"/>
    </xf>
    <xf numFmtId="0" fontId="18" fillId="10" borderId="1" xfId="1" applyFont="1" applyFill="1" applyBorder="1" applyAlignment="1" applyProtection="1">
      <alignment horizontal="center" vertical="center"/>
    </xf>
    <xf numFmtId="0" fontId="27" fillId="10" borderId="0" xfId="1" applyFont="1" applyFill="1" applyBorder="1" applyAlignment="1">
      <alignment horizontal="right" vertical="center"/>
    </xf>
    <xf numFmtId="0" fontId="53" fillId="7" borderId="14" xfId="1" applyFont="1" applyFill="1" applyBorder="1" applyAlignment="1">
      <alignment vertical="center"/>
    </xf>
    <xf numFmtId="0" fontId="53" fillId="7" borderId="15" xfId="1" applyFont="1" applyFill="1" applyBorder="1" applyAlignment="1">
      <alignment vertical="center"/>
    </xf>
    <xf numFmtId="0" fontId="53" fillId="7" borderId="16" xfId="1" applyFont="1" applyFill="1" applyBorder="1" applyAlignment="1">
      <alignment vertical="center"/>
    </xf>
    <xf numFmtId="0" fontId="53" fillId="7" borderId="13" xfId="1" applyFont="1" applyFill="1" applyBorder="1" applyAlignment="1">
      <alignment horizontal="center" vertical="center"/>
    </xf>
    <xf numFmtId="0" fontId="9" fillId="10" borderId="0" xfId="8" applyFill="1" applyAlignment="1" applyProtection="1">
      <alignment horizontal="left"/>
    </xf>
    <xf numFmtId="0" fontId="54" fillId="3" borderId="1" xfId="45" applyFont="1" applyFill="1" applyBorder="1" applyAlignment="1" applyProtection="1">
      <alignment horizontal="center" vertical="center"/>
      <protection locked="0"/>
    </xf>
    <xf numFmtId="0" fontId="2" fillId="10" borderId="0" xfId="1" applyFill="1" applyAlignment="1">
      <alignment horizontal="left" vertical="top"/>
    </xf>
    <xf numFmtId="0" fontId="9" fillId="0" borderId="0" xfId="8" applyAlignment="1" applyProtection="1">
      <alignment horizontal="center"/>
    </xf>
    <xf numFmtId="0" fontId="39" fillId="0" borderId="26" xfId="29" applyFont="1" applyBorder="1" applyAlignment="1">
      <alignment horizontal="center" wrapText="1"/>
    </xf>
    <xf numFmtId="0" fontId="56" fillId="0" borderId="0" xfId="333" applyAlignment="1">
      <alignment horizontal="center" vertical="top"/>
    </xf>
    <xf numFmtId="0" fontId="56" fillId="0" borderId="0" xfId="333">
      <alignment vertical="center"/>
    </xf>
    <xf numFmtId="0" fontId="57" fillId="0" borderId="0" xfId="334" applyAlignment="1">
      <alignment horizontal="right" vertical="center"/>
    </xf>
    <xf numFmtId="0" fontId="57" fillId="0" borderId="0" xfId="334" applyFill="1" applyBorder="1">
      <alignment horizontal="left" vertical="center"/>
    </xf>
    <xf numFmtId="0" fontId="57" fillId="0" borderId="0" xfId="334" applyFill="1" applyBorder="1" applyAlignment="1">
      <alignment horizontal="right" vertical="center"/>
    </xf>
    <xf numFmtId="0" fontId="56" fillId="0" borderId="0" xfId="333" applyFill="1" applyBorder="1">
      <alignment vertical="center"/>
    </xf>
    <xf numFmtId="0" fontId="55" fillId="0" borderId="0" xfId="336" applyAlignment="1">
      <alignment horizontal="center" vertical="top"/>
    </xf>
    <xf numFmtId="0" fontId="55" fillId="0" borderId="0" xfId="336">
      <alignment horizontal="left" vertical="center"/>
    </xf>
    <xf numFmtId="0" fontId="55" fillId="0" borderId="0" xfId="336" applyAlignment="1">
      <alignment horizontal="center" vertical="center"/>
    </xf>
    <xf numFmtId="0" fontId="59" fillId="0" borderId="0" xfId="337">
      <alignment horizontal="center" vertical="center"/>
    </xf>
    <xf numFmtId="0" fontId="55" fillId="4" borderId="1" xfId="336" applyFill="1" applyBorder="1" applyAlignment="1">
      <alignment horizontal="center" vertical="center"/>
    </xf>
    <xf numFmtId="0" fontId="59" fillId="0" borderId="11" xfId="337" applyFill="1" applyBorder="1" applyAlignment="1">
      <alignment horizontal="center" vertical="center" wrapText="1"/>
    </xf>
    <xf numFmtId="0" fontId="55" fillId="0" borderId="1" xfId="336" applyBorder="1" applyAlignment="1">
      <alignment horizontal="center" vertical="top"/>
    </xf>
    <xf numFmtId="0" fontId="55" fillId="0" borderId="1" xfId="336" applyBorder="1" applyAlignment="1">
      <alignment horizontal="left" vertical="center" wrapText="1"/>
    </xf>
    <xf numFmtId="49" fontId="16" fillId="0" borderId="1" xfId="336" applyNumberFormat="1" applyFont="1" applyBorder="1" applyAlignment="1">
      <alignment horizontal="center" vertical="center" wrapText="1"/>
    </xf>
    <xf numFmtId="0" fontId="55" fillId="3" borderId="1" xfId="336" applyFill="1" applyBorder="1" applyProtection="1">
      <alignment horizontal="left" vertical="center"/>
      <protection locked="0"/>
    </xf>
    <xf numFmtId="0" fontId="15" fillId="0" borderId="1" xfId="336" applyFont="1" applyBorder="1" applyAlignment="1">
      <alignment horizontal="left" vertical="center" wrapText="1"/>
    </xf>
    <xf numFmtId="0" fontId="59" fillId="0" borderId="0" xfId="337" applyAlignment="1">
      <alignment horizontal="right" vertical="center"/>
    </xf>
    <xf numFmtId="1" fontId="59" fillId="0" borderId="1" xfId="337" applyNumberFormat="1" applyBorder="1" applyAlignment="1">
      <alignment horizontal="center" vertical="center"/>
    </xf>
    <xf numFmtId="0" fontId="55" fillId="0" borderId="0" xfId="336" applyAlignment="1">
      <alignment horizontal="left" vertical="center" wrapText="1"/>
    </xf>
    <xf numFmtId="49" fontId="55" fillId="0" borderId="0" xfId="336" applyNumberFormat="1" applyAlignment="1">
      <alignment horizontal="center" vertical="center" wrapText="1"/>
    </xf>
    <xf numFmtId="0" fontId="55" fillId="0" borderId="0" xfId="336" applyAlignment="1">
      <alignment horizontal="center" vertical="center" wrapText="1"/>
    </xf>
    <xf numFmtId="0" fontId="15" fillId="0" borderId="1" xfId="336" applyFont="1" applyBorder="1" applyAlignment="1">
      <alignment vertical="center" wrapText="1"/>
    </xf>
    <xf numFmtId="0" fontId="55" fillId="0" borderId="0" xfId="336" applyAlignment="1">
      <alignment horizontal="left" vertical="center"/>
    </xf>
    <xf numFmtId="0" fontId="55" fillId="0" borderId="0" xfId="336" applyAlignment="1">
      <alignment horizontal="right" vertical="center"/>
    </xf>
    <xf numFmtId="1" fontId="55" fillId="0" borderId="0" xfId="336" applyNumberFormat="1" applyAlignment="1">
      <alignment horizontal="center" vertical="center"/>
    </xf>
    <xf numFmtId="164" fontId="55" fillId="0" borderId="0" xfId="336" applyNumberFormat="1" applyAlignment="1">
      <alignment horizontal="center" vertical="center"/>
    </xf>
    <xf numFmtId="0" fontId="55" fillId="0" borderId="0" xfId="336" applyAlignment="1">
      <alignment horizontal="left" vertical="top"/>
    </xf>
    <xf numFmtId="49" fontId="55" fillId="0" borderId="1" xfId="336" applyNumberFormat="1" applyBorder="1" applyAlignment="1">
      <alignment horizontal="center" vertical="center" wrapText="1"/>
    </xf>
    <xf numFmtId="0" fontId="55" fillId="0" borderId="1" xfId="336" applyBorder="1" applyAlignment="1">
      <alignment vertical="center" wrapText="1"/>
    </xf>
    <xf numFmtId="0" fontId="15" fillId="2" borderId="1" xfId="337" applyFont="1" applyFill="1" applyBorder="1" applyAlignment="1">
      <alignment horizontal="center" vertical="center" wrapText="1"/>
    </xf>
    <xf numFmtId="0" fontId="15" fillId="0" borderId="0" xfId="45" applyBorder="1" applyAlignment="1">
      <alignment horizontal="left" vertical="center" wrapText="1"/>
    </xf>
    <xf numFmtId="0" fontId="55" fillId="10" borderId="1" xfId="336" applyFill="1" applyBorder="1" applyAlignment="1">
      <alignment horizontal="left" vertical="center" wrapText="1"/>
    </xf>
    <xf numFmtId="0" fontId="16" fillId="0" borderId="1" xfId="336" applyFont="1" applyBorder="1" applyAlignment="1">
      <alignment horizontal="left" vertical="center" wrapText="1"/>
    </xf>
    <xf numFmtId="49" fontId="16" fillId="10" borderId="1" xfId="336" applyNumberFormat="1" applyFont="1" applyFill="1" applyBorder="1" applyAlignment="1">
      <alignment horizontal="center" vertical="center" wrapText="1"/>
    </xf>
    <xf numFmtId="0" fontId="15" fillId="0" borderId="0" xfId="336" applyFont="1" applyAlignment="1">
      <alignment horizontal="right" vertical="center"/>
    </xf>
    <xf numFmtId="0" fontId="9" fillId="0" borderId="0" xfId="337" applyFont="1">
      <alignment horizontal="center" vertical="center"/>
    </xf>
    <xf numFmtId="0" fontId="55" fillId="10" borderId="0" xfId="336" applyFill="1" applyAlignment="1">
      <alignment horizontal="center" vertical="top"/>
    </xf>
    <xf numFmtId="0" fontId="55" fillId="10" borderId="0" xfId="336" applyFill="1" applyAlignment="1">
      <alignment horizontal="left" vertical="center" wrapText="1"/>
    </xf>
    <xf numFmtId="49" fontId="55" fillId="10" borderId="0" xfId="336" applyNumberFormat="1" applyFill="1" applyAlignment="1">
      <alignment horizontal="center" vertical="center" wrapText="1"/>
    </xf>
    <xf numFmtId="0" fontId="9" fillId="10" borderId="0" xfId="337" applyFont="1" applyFill="1" applyAlignment="1">
      <alignment horizontal="right" vertical="center"/>
    </xf>
    <xf numFmtId="0" fontId="55" fillId="10" borderId="0" xfId="336" applyFill="1">
      <alignment horizontal="left" vertical="center"/>
    </xf>
    <xf numFmtId="0" fontId="15" fillId="4" borderId="1" xfId="336" applyFont="1" applyFill="1" applyBorder="1" applyAlignment="1">
      <alignment horizontal="center" vertical="center"/>
    </xf>
    <xf numFmtId="0" fontId="15" fillId="0" borderId="1" xfId="336" applyFont="1" applyBorder="1" applyAlignment="1">
      <alignment horizontal="center" vertical="top"/>
    </xf>
    <xf numFmtId="0" fontId="9" fillId="0" borderId="0" xfId="337" applyFont="1" applyAlignment="1">
      <alignment horizontal="right" vertical="center"/>
    </xf>
    <xf numFmtId="0" fontId="15" fillId="0" borderId="0" xfId="336" applyFont="1" applyAlignment="1">
      <alignment horizontal="center" vertical="top"/>
    </xf>
    <xf numFmtId="0" fontId="15" fillId="0" borderId="0" xfId="336" applyFont="1" applyAlignment="1">
      <alignment horizontal="left" vertical="center" wrapText="1"/>
    </xf>
    <xf numFmtId="49" fontId="15" fillId="0" borderId="0" xfId="336" applyNumberFormat="1" applyFont="1" applyAlignment="1">
      <alignment horizontal="center" vertical="center" wrapText="1"/>
    </xf>
    <xf numFmtId="0" fontId="15" fillId="0" borderId="0" xfId="336" applyFont="1" applyAlignment="1">
      <alignment horizontal="center" vertical="center" wrapText="1"/>
    </xf>
    <xf numFmtId="0" fontId="15" fillId="0" borderId="0" xfId="336" applyFont="1">
      <alignment horizontal="left" vertical="center"/>
    </xf>
    <xf numFmtId="0" fontId="15" fillId="0" borderId="0" xfId="336" applyFont="1" applyAlignment="1">
      <alignment horizontal="center" vertical="center"/>
    </xf>
    <xf numFmtId="0" fontId="15" fillId="0" borderId="0" xfId="45" applyFont="1" applyAlignment="1">
      <alignment horizontal="right" vertical="center"/>
    </xf>
    <xf numFmtId="0" fontId="15" fillId="0" borderId="0" xfId="336" applyFont="1" applyAlignment="1">
      <alignment horizontal="left" vertical="top"/>
    </xf>
    <xf numFmtId="0" fontId="57" fillId="0" borderId="0" xfId="334">
      <alignment horizontal="left" vertical="center"/>
    </xf>
    <xf numFmtId="0" fontId="4" fillId="0" borderId="0" xfId="333" applyFont="1" applyAlignment="1">
      <alignment vertical="center" wrapText="1"/>
    </xf>
    <xf numFmtId="0" fontId="20" fillId="0" borderId="0" xfId="335" applyFont="1">
      <alignment vertical="center"/>
    </xf>
    <xf numFmtId="0" fontId="18" fillId="0" borderId="0" xfId="334" applyFont="1" applyFill="1" applyBorder="1" applyAlignment="1">
      <alignment horizontal="left" vertical="center" indent="1"/>
    </xf>
    <xf numFmtId="0" fontId="17" fillId="3" borderId="1" xfId="336" applyFont="1" applyFill="1" applyBorder="1" applyAlignment="1" applyProtection="1">
      <alignment horizontal="center" vertical="center"/>
      <protection locked="0"/>
    </xf>
    <xf numFmtId="0" fontId="17" fillId="10" borderId="1" xfId="336" applyFont="1" applyFill="1" applyBorder="1" applyAlignment="1" applyProtection="1">
      <alignment horizontal="center" vertical="center"/>
      <protection locked="0"/>
    </xf>
    <xf numFmtId="0" fontId="17" fillId="3" borderId="4" xfId="336" applyFont="1" applyFill="1" applyBorder="1" applyAlignment="1" applyProtection="1">
      <alignment horizontal="center" vertical="center"/>
      <protection locked="0"/>
    </xf>
    <xf numFmtId="0" fontId="2" fillId="0" borderId="0" xfId="1" applyAlignment="1">
      <alignment horizontal="center" vertical="center"/>
    </xf>
    <xf numFmtId="0" fontId="9" fillId="2" borderId="1" xfId="8" applyFill="1" applyBorder="1" applyAlignment="1">
      <alignment horizontal="center" vertical="center"/>
    </xf>
    <xf numFmtId="0" fontId="9" fillId="0" borderId="0" xfId="8" applyAlignment="1" applyProtection="1">
      <alignment horizontal="left"/>
    </xf>
    <xf numFmtId="0" fontId="15" fillId="2" borderId="1" xfId="337" applyFont="1" applyFill="1" applyBorder="1" applyAlignment="1">
      <alignment horizontal="center" vertical="center"/>
    </xf>
    <xf numFmtId="0" fontId="41" fillId="10" borderId="0" xfId="29" applyFont="1" applyFill="1" applyAlignment="1">
      <alignment horizontal="left"/>
    </xf>
    <xf numFmtId="0" fontId="30" fillId="10" borderId="0" xfId="29" applyFont="1" applyFill="1" applyBorder="1" applyAlignment="1">
      <alignment horizontal="right"/>
    </xf>
    <xf numFmtId="0" fontId="63" fillId="0" borderId="0" xfId="4" applyFont="1" applyAlignment="1">
      <alignment horizontal="left" vertical="center" wrapText="1"/>
    </xf>
    <xf numFmtId="0" fontId="15" fillId="0" borderId="2" xfId="45" applyBorder="1" applyAlignment="1">
      <alignment horizontal="left" vertical="center" wrapText="1"/>
    </xf>
    <xf numFmtId="0" fontId="15" fillId="0" borderId="4" xfId="45" applyBorder="1" applyAlignment="1">
      <alignment horizontal="left" vertical="center" wrapText="1"/>
    </xf>
    <xf numFmtId="0" fontId="9" fillId="2" borderId="2" xfId="8" applyFill="1" applyBorder="1" applyAlignment="1">
      <alignment horizontal="left" vertical="center"/>
    </xf>
    <xf numFmtId="0" fontId="9" fillId="2" borderId="3" xfId="8" applyFill="1" applyBorder="1" applyAlignment="1">
      <alignment horizontal="left" vertical="center"/>
    </xf>
    <xf numFmtId="0" fontId="9" fillId="2" borderId="4" xfId="8" applyFill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2" fillId="0" borderId="0" xfId="1" applyAlignment="1">
      <alignment horizontal="center" vertical="center"/>
    </xf>
    <xf numFmtId="0" fontId="25" fillId="0" borderId="2" xfId="45" applyNumberFormat="1" applyFont="1" applyBorder="1" applyAlignment="1">
      <alignment horizontal="left" vertical="center" wrapText="1"/>
    </xf>
    <xf numFmtId="0" fontId="25" fillId="0" borderId="4" xfId="45" applyNumberFormat="1" applyFont="1" applyBorder="1" applyAlignment="1">
      <alignment horizontal="left" vertical="center" wrapText="1"/>
    </xf>
    <xf numFmtId="0" fontId="64" fillId="0" borderId="2" xfId="45" applyFont="1" applyBorder="1" applyAlignment="1">
      <alignment horizontal="left" vertical="center" wrapText="1"/>
    </xf>
    <xf numFmtId="0" fontId="64" fillId="0" borderId="4" xfId="45" applyFont="1" applyBorder="1" applyAlignment="1">
      <alignment horizontal="left" vertical="center" wrapText="1"/>
    </xf>
    <xf numFmtId="0" fontId="66" fillId="0" borderId="0" xfId="5" applyFont="1" applyAlignment="1">
      <alignment vertical="center" wrapText="1"/>
    </xf>
    <xf numFmtId="0" fontId="67" fillId="0" borderId="0" xfId="0" applyFont="1" applyAlignment="1">
      <alignment vertical="center" wrapText="1"/>
    </xf>
    <xf numFmtId="0" fontId="9" fillId="2" borderId="5" xfId="8" applyFill="1" applyBorder="1" applyAlignment="1">
      <alignment horizontal="center" vertical="center"/>
    </xf>
    <xf numFmtId="0" fontId="9" fillId="2" borderId="7" xfId="8" applyFill="1" applyBorder="1" applyAlignment="1">
      <alignment horizontal="center" vertical="center"/>
    </xf>
    <xf numFmtId="0" fontId="9" fillId="2" borderId="5" xfId="8" applyFill="1" applyBorder="1" applyAlignment="1">
      <alignment horizontal="center" vertical="center" wrapText="1"/>
    </xf>
    <xf numFmtId="0" fontId="9" fillId="2" borderId="7" xfId="8" applyFill="1" applyBorder="1" applyAlignment="1">
      <alignment horizontal="center" vertical="center" wrapText="1"/>
    </xf>
    <xf numFmtId="0" fontId="15" fillId="4" borderId="1" xfId="45" applyFont="1" applyFill="1" applyBorder="1" applyAlignment="1">
      <alignment horizontal="left" vertical="center" wrapText="1"/>
    </xf>
    <xf numFmtId="167" fontId="47" fillId="7" borderId="14" xfId="1" applyNumberFormat="1" applyFont="1" applyFill="1" applyBorder="1" applyAlignment="1">
      <alignment horizontal="left" vertical="center"/>
    </xf>
    <xf numFmtId="167" fontId="47" fillId="7" borderId="16" xfId="0" applyNumberFormat="1" applyFont="1" applyFill="1" applyBorder="1" applyAlignment="1">
      <alignment horizontal="left" vertical="center"/>
    </xf>
    <xf numFmtId="0" fontId="34" fillId="0" borderId="11" xfId="29" applyFont="1" applyBorder="1" applyAlignment="1">
      <alignment horizontal="right" vertical="center"/>
    </xf>
    <xf numFmtId="0" fontId="34" fillId="0" borderId="49" xfId="29" applyFont="1" applyBorder="1" applyAlignment="1">
      <alignment horizontal="right" vertical="center"/>
    </xf>
    <xf numFmtId="0" fontId="18" fillId="7" borderId="2" xfId="27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/>
    <xf numFmtId="0" fontId="0" fillId="0" borderId="4" xfId="0" applyBorder="1" applyAlignment="1"/>
    <xf numFmtId="0" fontId="9" fillId="5" borderId="2" xfId="8" applyFill="1" applyBorder="1" applyAlignment="1">
      <alignment horizontal="center" vertical="center"/>
    </xf>
    <xf numFmtId="0" fontId="9" fillId="5" borderId="3" xfId="8" applyFill="1" applyBorder="1" applyAlignment="1">
      <alignment horizontal="center" vertical="center"/>
    </xf>
    <xf numFmtId="0" fontId="9" fillId="5" borderId="4" xfId="8" applyFill="1" applyBorder="1" applyAlignment="1">
      <alignment horizontal="center" vertical="center"/>
    </xf>
    <xf numFmtId="0" fontId="9" fillId="2" borderId="12" xfId="8" applyFill="1" applyBorder="1" applyAlignment="1">
      <alignment horizontal="center" vertical="center" wrapText="1"/>
    </xf>
    <xf numFmtId="0" fontId="9" fillId="2" borderId="0" xfId="8" applyFill="1" applyBorder="1" applyAlignment="1">
      <alignment horizontal="center" vertical="center" wrapText="1"/>
    </xf>
    <xf numFmtId="0" fontId="9" fillId="2" borderId="53" xfId="8" applyFill="1" applyBorder="1" applyAlignment="1">
      <alignment horizontal="center" vertical="center" wrapText="1"/>
    </xf>
    <xf numFmtId="0" fontId="9" fillId="2" borderId="9" xfId="8" applyFill="1" applyBorder="1" applyAlignment="1">
      <alignment horizontal="center" vertical="center" wrapText="1"/>
    </xf>
    <xf numFmtId="0" fontId="9" fillId="2" borderId="11" xfId="8" applyFill="1" applyBorder="1" applyAlignment="1">
      <alignment horizontal="center" vertical="center" wrapText="1"/>
    </xf>
    <xf numFmtId="0" fontId="9" fillId="2" borderId="10" xfId="8" applyFill="1" applyBorder="1" applyAlignment="1">
      <alignment horizontal="center" vertical="center" wrapText="1"/>
    </xf>
    <xf numFmtId="0" fontId="27" fillId="0" borderId="0" xfId="8" applyFont="1" applyAlignment="1">
      <alignment horizontal="left"/>
    </xf>
    <xf numFmtId="0" fontId="28" fillId="0" borderId="0" xfId="0" applyFont="1" applyAlignment="1">
      <alignment horizontal="left"/>
    </xf>
    <xf numFmtId="0" fontId="48" fillId="7" borderId="14" xfId="1" applyFont="1" applyFill="1" applyBorder="1" applyAlignment="1">
      <alignment horizontal="center" vertical="center"/>
    </xf>
    <xf numFmtId="0" fontId="48" fillId="7" borderId="15" xfId="1" applyFont="1" applyFill="1" applyBorder="1" applyAlignment="1">
      <alignment horizontal="center" vertical="center"/>
    </xf>
    <xf numFmtId="0" fontId="48" fillId="7" borderId="16" xfId="1" applyFont="1" applyFill="1" applyBorder="1" applyAlignment="1">
      <alignment horizontal="center" vertical="center"/>
    </xf>
    <xf numFmtId="166" fontId="2" fillId="0" borderId="0" xfId="1" applyNumberFormat="1" applyAlignment="1">
      <alignment horizontal="left" vertical="center"/>
    </xf>
    <xf numFmtId="167" fontId="29" fillId="7" borderId="14" xfId="1" applyNumberFormat="1" applyFont="1" applyFill="1" applyBorder="1" applyAlignment="1">
      <alignment horizontal="left" vertical="center"/>
    </xf>
    <xf numFmtId="167" fontId="29" fillId="7" borderId="16" xfId="0" applyNumberFormat="1" applyFont="1" applyFill="1" applyBorder="1" applyAlignment="1">
      <alignment horizontal="left" vertical="center"/>
    </xf>
    <xf numFmtId="0" fontId="15" fillId="4" borderId="2" xfId="45" applyFont="1" applyFill="1" applyBorder="1" applyAlignment="1">
      <alignment horizontal="left" vertical="center" wrapText="1"/>
    </xf>
    <xf numFmtId="0" fontId="15" fillId="4" borderId="3" xfId="45" applyFont="1" applyFill="1" applyBorder="1" applyAlignment="1">
      <alignment horizontal="left" vertical="center" wrapText="1"/>
    </xf>
    <xf numFmtId="0" fontId="15" fillId="4" borderId="4" xfId="45" applyFont="1" applyFill="1" applyBorder="1" applyAlignment="1">
      <alignment horizontal="left" vertical="center" wrapText="1"/>
    </xf>
    <xf numFmtId="0" fontId="9" fillId="2" borderId="1" xfId="8" applyFill="1" applyBorder="1" applyAlignment="1">
      <alignment horizontal="center" vertical="center"/>
    </xf>
    <xf numFmtId="0" fontId="51" fillId="0" borderId="14" xfId="45" applyFont="1" applyFill="1" applyBorder="1" applyAlignment="1" applyProtection="1">
      <alignment horizontal="left" vertical="center"/>
    </xf>
    <xf numFmtId="0" fontId="51" fillId="0" borderId="15" xfId="45" applyFont="1" applyFill="1" applyBorder="1" applyAlignment="1" applyProtection="1">
      <alignment horizontal="left" vertical="center"/>
    </xf>
    <xf numFmtId="0" fontId="51" fillId="0" borderId="16" xfId="45" applyFont="1" applyFill="1" applyBorder="1" applyAlignment="1" applyProtection="1">
      <alignment horizontal="left" vertical="center"/>
    </xf>
    <xf numFmtId="165" fontId="51" fillId="0" borderId="14" xfId="45" applyNumberFormat="1" applyFont="1" applyBorder="1" applyAlignment="1" applyProtection="1">
      <alignment horizontal="center" vertical="center"/>
    </xf>
    <xf numFmtId="165" fontId="51" fillId="0" borderId="15" xfId="45" applyNumberFormat="1" applyFont="1" applyBorder="1" applyAlignment="1" applyProtection="1">
      <alignment horizontal="center" vertical="center"/>
    </xf>
    <xf numFmtId="165" fontId="51" fillId="0" borderId="16" xfId="45" applyNumberFormat="1" applyFont="1" applyBorder="1" applyAlignment="1" applyProtection="1">
      <alignment horizontal="center" vertical="center"/>
    </xf>
    <xf numFmtId="165" fontId="52" fillId="3" borderId="9" xfId="45" applyNumberFormat="1" applyFont="1" applyFill="1" applyBorder="1" applyAlignment="1" applyProtection="1">
      <alignment horizontal="center" vertical="center"/>
      <protection locked="0"/>
    </xf>
    <xf numFmtId="165" fontId="52" fillId="3" borderId="11" xfId="45" applyNumberFormat="1" applyFont="1" applyFill="1" applyBorder="1" applyAlignment="1" applyProtection="1">
      <alignment horizontal="center" vertical="center"/>
      <protection locked="0"/>
    </xf>
    <xf numFmtId="165" fontId="52" fillId="3" borderId="10" xfId="45" applyNumberFormat="1" applyFont="1" applyFill="1" applyBorder="1" applyAlignment="1" applyProtection="1">
      <alignment horizontal="center" vertical="center"/>
      <protection locked="0"/>
    </xf>
    <xf numFmtId="0" fontId="52" fillId="3" borderId="14" xfId="45" applyFont="1" applyFill="1" applyBorder="1" applyAlignment="1" applyProtection="1">
      <alignment horizontal="left" vertical="center"/>
      <protection locked="0"/>
    </xf>
    <xf numFmtId="0" fontId="52" fillId="3" borderId="15" xfId="45" applyFont="1" applyFill="1" applyBorder="1" applyAlignment="1" applyProtection="1">
      <alignment horizontal="left" vertical="center"/>
      <protection locked="0"/>
    </xf>
    <xf numFmtId="0" fontId="52" fillId="3" borderId="16" xfId="45" applyFont="1" applyFill="1" applyBorder="1" applyAlignment="1" applyProtection="1">
      <alignment horizontal="left" vertical="center"/>
      <protection locked="0"/>
    </xf>
    <xf numFmtId="0" fontId="9" fillId="0" borderId="0" xfId="8" applyAlignment="1" applyProtection="1">
      <alignment horizontal="left"/>
    </xf>
    <xf numFmtId="165" fontId="51" fillId="0" borderId="14" xfId="5" applyNumberFormat="1" applyFont="1" applyFill="1" applyBorder="1" applyAlignment="1" applyProtection="1">
      <alignment horizontal="left" vertical="center"/>
    </xf>
    <xf numFmtId="165" fontId="51" fillId="0" borderId="15" xfId="5" applyNumberFormat="1" applyFont="1" applyFill="1" applyBorder="1" applyAlignment="1" applyProtection="1">
      <alignment horizontal="left" vertical="center"/>
    </xf>
    <xf numFmtId="165" fontId="51" fillId="0" borderId="16" xfId="5" applyNumberFormat="1" applyFont="1" applyFill="1" applyBorder="1" applyAlignment="1" applyProtection="1">
      <alignment horizontal="left" vertical="center"/>
    </xf>
    <xf numFmtId="0" fontId="9" fillId="2" borderId="6" xfId="8" applyFill="1" applyBorder="1" applyAlignment="1">
      <alignment horizontal="center" vertical="center"/>
    </xf>
    <xf numFmtId="49" fontId="9" fillId="2" borderId="2" xfId="8" applyNumberFormat="1" applyFill="1" applyBorder="1" applyAlignment="1">
      <alignment horizontal="center" vertical="center"/>
    </xf>
    <xf numFmtId="0" fontId="9" fillId="2" borderId="4" xfId="8" applyFill="1" applyBorder="1" applyAlignment="1">
      <alignment horizontal="center" vertical="center"/>
    </xf>
    <xf numFmtId="0" fontId="9" fillId="2" borderId="8" xfId="8" applyFill="1" applyBorder="1" applyAlignment="1">
      <alignment horizontal="center" vertical="center"/>
    </xf>
    <xf numFmtId="0" fontId="9" fillId="2" borderId="12" xfId="8" applyFill="1" applyBorder="1" applyAlignment="1">
      <alignment horizontal="center" vertical="center"/>
    </xf>
    <xf numFmtId="0" fontId="9" fillId="2" borderId="9" xfId="8" applyFill="1" applyBorder="1" applyAlignment="1">
      <alignment horizontal="center" vertical="center"/>
    </xf>
    <xf numFmtId="0" fontId="27" fillId="10" borderId="0" xfId="8" applyFont="1" applyFill="1" applyAlignment="1">
      <alignment horizontal="left"/>
    </xf>
    <xf numFmtId="0" fontId="28" fillId="10" borderId="0" xfId="0" applyFont="1" applyFill="1" applyAlignment="1">
      <alignment horizontal="left"/>
    </xf>
    <xf numFmtId="166" fontId="2" fillId="10" borderId="0" xfId="1" applyNumberFormat="1" applyFill="1" applyAlignment="1">
      <alignment horizontal="left" vertical="center"/>
    </xf>
    <xf numFmtId="0" fontId="34" fillId="10" borderId="11" xfId="29" applyFont="1" applyFill="1" applyBorder="1" applyAlignment="1">
      <alignment horizontal="right" vertical="center"/>
    </xf>
    <xf numFmtId="0" fontId="34" fillId="10" borderId="49" xfId="29" applyFont="1" applyFill="1" applyBorder="1" applyAlignment="1">
      <alignment horizontal="right" vertical="center"/>
    </xf>
    <xf numFmtId="0" fontId="18" fillId="7" borderId="3" xfId="27" applyFont="1" applyFill="1" applyBorder="1" applyAlignment="1" applyProtection="1">
      <alignment horizontal="left" vertical="center"/>
      <protection locked="0"/>
    </xf>
    <xf numFmtId="0" fontId="18" fillId="7" borderId="4" xfId="27" applyFont="1" applyFill="1" applyBorder="1" applyAlignment="1" applyProtection="1">
      <alignment horizontal="left" vertical="center"/>
      <protection locked="0"/>
    </xf>
    <xf numFmtId="0" fontId="9" fillId="2" borderId="2" xfId="8" applyFill="1" applyBorder="1" applyAlignment="1">
      <alignment horizontal="center" vertical="center"/>
    </xf>
    <xf numFmtId="0" fontId="9" fillId="2" borderId="3" xfId="8" applyFill="1" applyBorder="1" applyAlignment="1">
      <alignment horizontal="center" vertical="center"/>
    </xf>
    <xf numFmtId="165" fontId="15" fillId="10" borderId="14" xfId="45" applyNumberFormat="1" applyFill="1" applyBorder="1" applyAlignment="1" applyProtection="1">
      <alignment horizontal="center" vertical="center"/>
    </xf>
    <xf numFmtId="165" fontId="15" fillId="10" borderId="15" xfId="45" applyNumberFormat="1" applyFill="1" applyBorder="1" applyAlignment="1" applyProtection="1">
      <alignment horizontal="center" vertical="center"/>
    </xf>
    <xf numFmtId="165" fontId="15" fillId="10" borderId="16" xfId="45" applyNumberFormat="1" applyFill="1" applyBorder="1" applyAlignment="1" applyProtection="1">
      <alignment horizontal="center" vertical="center"/>
    </xf>
    <xf numFmtId="165" fontId="23" fillId="3" borderId="9" xfId="45" applyNumberFormat="1" applyFont="1" applyFill="1" applyBorder="1" applyAlignment="1" applyProtection="1">
      <alignment horizontal="center" vertical="center"/>
      <protection locked="0"/>
    </xf>
    <xf numFmtId="165" fontId="23" fillId="3" borderId="11" xfId="45" applyNumberFormat="1" applyFont="1" applyFill="1" applyBorder="1" applyAlignment="1" applyProtection="1">
      <alignment horizontal="center" vertical="center"/>
      <protection locked="0"/>
    </xf>
    <xf numFmtId="165" fontId="23" fillId="3" borderId="10" xfId="45" applyNumberFormat="1" applyFont="1" applyFill="1" applyBorder="1" applyAlignment="1" applyProtection="1">
      <alignment horizontal="center" vertical="center"/>
      <protection locked="0"/>
    </xf>
    <xf numFmtId="0" fontId="9" fillId="0" borderId="0" xfId="8" applyBorder="1" applyAlignment="1" applyProtection="1">
      <alignment horizontal="left"/>
    </xf>
    <xf numFmtId="0" fontId="9" fillId="0" borderId="52" xfId="8" applyBorder="1" applyAlignment="1" applyProtection="1">
      <alignment horizontal="left"/>
    </xf>
    <xf numFmtId="0" fontId="23" fillId="3" borderId="9" xfId="45" applyFont="1" applyFill="1" applyBorder="1" applyAlignment="1" applyProtection="1">
      <alignment horizontal="left" vertical="center"/>
      <protection locked="0"/>
    </xf>
    <xf numFmtId="0" fontId="23" fillId="3" borderId="11" xfId="45" applyFont="1" applyFill="1" applyBorder="1" applyAlignment="1" applyProtection="1">
      <alignment horizontal="left" vertical="center"/>
      <protection locked="0"/>
    </xf>
    <xf numFmtId="0" fontId="23" fillId="3" borderId="10" xfId="45" applyFont="1" applyFill="1" applyBorder="1" applyAlignment="1" applyProtection="1">
      <alignment horizontal="left" vertical="center"/>
      <protection locked="0"/>
    </xf>
    <xf numFmtId="0" fontId="57" fillId="0" borderId="0" xfId="334" applyAlignment="1">
      <alignment horizontal="left" vertical="center"/>
    </xf>
    <xf numFmtId="166" fontId="57" fillId="0" borderId="0" xfId="334" applyNumberFormat="1" applyAlignment="1">
      <alignment horizontal="left" vertical="center"/>
    </xf>
    <xf numFmtId="0" fontId="59" fillId="2" borderId="5" xfId="337" applyFill="1" applyBorder="1" applyAlignment="1">
      <alignment horizontal="center" vertical="center"/>
    </xf>
    <xf numFmtId="0" fontId="59" fillId="2" borderId="7" xfId="337" applyFill="1" applyBorder="1" applyAlignment="1">
      <alignment horizontal="center" vertical="center"/>
    </xf>
    <xf numFmtId="0" fontId="15" fillId="2" borderId="5" xfId="337" applyFont="1" applyFill="1" applyBorder="1" applyAlignment="1">
      <alignment horizontal="center" vertical="center" wrapText="1"/>
    </xf>
    <xf numFmtId="0" fontId="15" fillId="2" borderId="7" xfId="337" applyFont="1" applyFill="1" applyBorder="1" applyAlignment="1">
      <alignment horizontal="center" vertical="center" wrapText="1"/>
    </xf>
    <xf numFmtId="0" fontId="15" fillId="2" borderId="1" xfId="337" applyFont="1" applyFill="1" applyBorder="1" applyAlignment="1">
      <alignment horizontal="center" vertical="center"/>
    </xf>
    <xf numFmtId="0" fontId="15" fillId="4" borderId="1" xfId="336" applyFont="1" applyFill="1" applyBorder="1" applyAlignment="1">
      <alignment horizontal="left" vertical="center" wrapText="1"/>
    </xf>
    <xf numFmtId="0" fontId="30" fillId="0" borderId="25" xfId="29" applyFont="1" applyBorder="1" applyAlignment="1">
      <alignment horizontal="left"/>
    </xf>
    <xf numFmtId="0" fontId="30" fillId="0" borderId="26" xfId="29" applyFont="1" applyBorder="1" applyAlignment="1">
      <alignment horizontal="left"/>
    </xf>
    <xf numFmtId="0" fontId="23" fillId="0" borderId="19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1" fillId="10" borderId="0" xfId="29" applyFont="1" applyFill="1" applyAlignment="1">
      <alignment horizontal="left"/>
    </xf>
    <xf numFmtId="0" fontId="30" fillId="10" borderId="0" xfId="332" applyFont="1" applyFill="1" applyBorder="1" applyAlignment="1">
      <alignment horizontal="right"/>
    </xf>
    <xf numFmtId="0" fontId="30" fillId="10" borderId="50" xfId="332" applyFont="1" applyFill="1" applyBorder="1" applyAlignment="1">
      <alignment horizontal="right"/>
    </xf>
    <xf numFmtId="0" fontId="30" fillId="0" borderId="24" xfId="29" applyFont="1" applyBorder="1" applyAlignment="1">
      <alignment wrapText="1"/>
    </xf>
    <xf numFmtId="0" fontId="30" fillId="0" borderId="25" xfId="29" applyFont="1" applyBorder="1" applyAlignment="1"/>
    <xf numFmtId="0" fontId="43" fillId="0" borderId="25" xfId="0" applyFont="1" applyBorder="1" applyAlignment="1"/>
    <xf numFmtId="0" fontId="23" fillId="0" borderId="17" xfId="0" applyFont="1" applyBorder="1" applyAlignment="1">
      <alignment wrapText="1"/>
    </xf>
    <xf numFmtId="0" fontId="23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0" fontId="30" fillId="10" borderId="0" xfId="29" applyFont="1" applyFill="1" applyBorder="1" applyAlignment="1">
      <alignment horizontal="right"/>
    </xf>
    <xf numFmtId="0" fontId="30" fillId="10" borderId="52" xfId="29" applyFont="1" applyFill="1" applyBorder="1" applyAlignment="1">
      <alignment horizontal="right"/>
    </xf>
    <xf numFmtId="0" fontId="23" fillId="0" borderId="19" xfId="0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33" fillId="0" borderId="19" xfId="29" applyFont="1" applyBorder="1" applyAlignment="1">
      <alignment horizontal="left" vertical="top" wrapText="1"/>
    </xf>
    <xf numFmtId="0" fontId="33" fillId="0" borderId="0" xfId="29" applyFont="1" applyBorder="1" applyAlignment="1">
      <alignment horizontal="left" vertical="top" wrapText="1"/>
    </xf>
    <xf numFmtId="0" fontId="33" fillId="0" borderId="21" xfId="29" applyFont="1" applyBorder="1" applyAlignment="1">
      <alignment horizontal="left" vertical="top" wrapText="1"/>
    </xf>
    <xf numFmtId="0" fontId="33" fillId="0" borderId="22" xfId="29" applyFont="1" applyBorder="1" applyAlignment="1">
      <alignment horizontal="left" vertical="top" wrapText="1"/>
    </xf>
    <xf numFmtId="0" fontId="37" fillId="0" borderId="31" xfId="29" applyFont="1" applyBorder="1" applyAlignment="1"/>
    <xf numFmtId="0" fontId="38" fillId="0" borderId="40" xfId="0" applyFont="1" applyBorder="1" applyAlignment="1"/>
    <xf numFmtId="0" fontId="30" fillId="0" borderId="45" xfId="29" applyFont="1" applyBorder="1" applyAlignment="1">
      <alignment horizontal="left"/>
    </xf>
    <xf numFmtId="0" fontId="30" fillId="0" borderId="41" xfId="29" applyFont="1" applyBorder="1" applyAlignment="1">
      <alignment horizontal="left"/>
    </xf>
    <xf numFmtId="0" fontId="30" fillId="0" borderId="42" xfId="29" applyFont="1" applyBorder="1" applyAlignment="1">
      <alignment horizontal="left"/>
    </xf>
    <xf numFmtId="0" fontId="30" fillId="0" borderId="24" xfId="29" applyFont="1" applyBorder="1" applyAlignment="1">
      <alignment horizontal="right"/>
    </xf>
    <xf numFmtId="0" fontId="30" fillId="0" borderId="25" xfId="29" applyFont="1" applyBorder="1" applyAlignment="1">
      <alignment horizontal="right"/>
    </xf>
    <xf numFmtId="0" fontId="40" fillId="8" borderId="41" xfId="29" applyFont="1" applyFill="1" applyBorder="1" applyAlignment="1">
      <alignment horizontal="left"/>
    </xf>
    <xf numFmtId="0" fontId="40" fillId="8" borderId="42" xfId="29" applyFont="1" applyFill="1" applyBorder="1" applyAlignment="1">
      <alignment horizontal="left"/>
    </xf>
    <xf numFmtId="0" fontId="23" fillId="0" borderId="39" xfId="29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23" fillId="0" borderId="33" xfId="29" applyFont="1" applyBorder="1" applyAlignment="1">
      <alignment horizontal="left"/>
    </xf>
    <xf numFmtId="0" fontId="23" fillId="0" borderId="34" xfId="29" applyFont="1" applyBorder="1" applyAlignment="1">
      <alignment horizontal="left"/>
    </xf>
    <xf numFmtId="0" fontId="23" fillId="0" borderId="35" xfId="29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23" fillId="0" borderId="27" xfId="29" applyFont="1" applyBorder="1" applyAlignment="1">
      <alignment horizontal="left"/>
    </xf>
    <xf numFmtId="0" fontId="23" fillId="0" borderId="28" xfId="29" applyFont="1" applyBorder="1" applyAlignment="1">
      <alignment horizontal="left"/>
    </xf>
    <xf numFmtId="0" fontId="23" fillId="0" borderId="36" xfId="29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23" fillId="0" borderId="47" xfId="29" applyFont="1" applyBorder="1" applyAlignment="1">
      <alignment horizontal="left"/>
    </xf>
    <xf numFmtId="0" fontId="23" fillId="0" borderId="48" xfId="29" applyFont="1" applyBorder="1" applyAlignment="1">
      <alignment horizontal="left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30" fillId="0" borderId="22" xfId="29" applyFont="1" applyBorder="1" applyAlignment="1"/>
    <xf numFmtId="0" fontId="43" fillId="0" borderId="22" xfId="0" applyFont="1" applyBorder="1" applyAlignment="1"/>
  </cellXfs>
  <cellStyles count="338">
    <cellStyle name="Hyperlink 2" xfId="28" xr:uid="{00000000-0005-0000-0000-000000000000}"/>
    <cellStyle name="Hypertextové prepojenie" xfId="191" builtinId="8" hidden="1"/>
    <cellStyle name="Hypertextové prepojenie" xfId="199" builtinId="8" hidden="1"/>
    <cellStyle name="Hypertextové prepojenie" xfId="207" builtinId="8" hidden="1"/>
    <cellStyle name="Hypertextové prepojenie" xfId="215" builtinId="8" hidden="1"/>
    <cellStyle name="Hypertextové prepojenie" xfId="223" builtinId="8" hidden="1"/>
    <cellStyle name="Hypertextové prepojenie" xfId="231" builtinId="8" hidden="1"/>
    <cellStyle name="Hypertextové prepojenie" xfId="239" builtinId="8" hidden="1"/>
    <cellStyle name="Hypertextové prepojenie" xfId="247" builtinId="8" hidden="1"/>
    <cellStyle name="Hypertextové prepojenie" xfId="255" builtinId="8" hidden="1"/>
    <cellStyle name="Hypertextové prepojenie" xfId="263" builtinId="8" hidden="1"/>
    <cellStyle name="Hypertextové prepojenie" xfId="271" builtinId="8" hidden="1"/>
    <cellStyle name="Hypertextové prepojenie" xfId="279" builtinId="8" hidden="1"/>
    <cellStyle name="Hypertextové prepojenie" xfId="287" builtinId="8" hidden="1"/>
    <cellStyle name="Hypertextové prepojenie" xfId="295" builtinId="8" hidden="1"/>
    <cellStyle name="Hypertextové prepojenie" xfId="303" builtinId="8" hidden="1"/>
    <cellStyle name="Hypertextové prepojenie" xfId="311" builtinId="8" hidden="1"/>
    <cellStyle name="Hypertextové prepojenie" xfId="319" builtinId="8" hidden="1"/>
    <cellStyle name="Hypertextové prepojenie" xfId="327" builtinId="8" hidden="1"/>
    <cellStyle name="Hypertextové prepojenie" xfId="325" builtinId="8" hidden="1"/>
    <cellStyle name="Hypertextové prepojenie" xfId="317" builtinId="8" hidden="1"/>
    <cellStyle name="Hypertextové prepojenie" xfId="309" builtinId="8" hidden="1"/>
    <cellStyle name="Hypertextové prepojenie" xfId="301" builtinId="8" hidden="1"/>
    <cellStyle name="Hypertextové prepojenie" xfId="293" builtinId="8" hidden="1"/>
    <cellStyle name="Hypertextové prepojenie" xfId="285" builtinId="8" hidden="1"/>
    <cellStyle name="Hypertextové prepojenie" xfId="277" builtinId="8" hidden="1"/>
    <cellStyle name="Hypertextové prepojenie" xfId="269" builtinId="8" hidden="1"/>
    <cellStyle name="Hypertextové prepojenie" xfId="261" builtinId="8" hidden="1"/>
    <cellStyle name="Hypertextové prepojenie" xfId="253" builtinId="8" hidden="1"/>
    <cellStyle name="Hypertextové prepojenie" xfId="245" builtinId="8" hidden="1"/>
    <cellStyle name="Hypertextové prepojenie" xfId="237" builtinId="8" hidden="1"/>
    <cellStyle name="Hypertextové prepojenie" xfId="229" builtinId="8" hidden="1"/>
    <cellStyle name="Hypertextové prepojenie" xfId="221" builtinId="8" hidden="1"/>
    <cellStyle name="Hypertextové prepojenie" xfId="213" builtinId="8" hidden="1"/>
    <cellStyle name="Hypertextové prepojenie" xfId="205" builtinId="8" hidden="1"/>
    <cellStyle name="Hypertextové prepojenie" xfId="197" builtinId="8" hidden="1"/>
    <cellStyle name="Hypertextové prepojenie" xfId="189" builtinId="8" hidden="1"/>
    <cellStyle name="Hypertextové prepojenie" xfId="181" builtinId="8" hidden="1"/>
    <cellStyle name="Hypertextové prepojenie" xfId="173" builtinId="8" hidden="1"/>
    <cellStyle name="Hypertextové prepojenie" xfId="165" builtinId="8" hidden="1"/>
    <cellStyle name="Hypertextové prepojenie" xfId="157" builtinId="8" hidden="1"/>
    <cellStyle name="Hypertextové prepojenie" xfId="149" builtinId="8" hidden="1"/>
    <cellStyle name="Hypertextové prepojenie" xfId="141" builtinId="8" hidden="1"/>
    <cellStyle name="Hypertextové prepojenie" xfId="133" builtinId="8" hidden="1"/>
    <cellStyle name="Hypertextové prepojenie" xfId="125" builtinId="8" hidden="1"/>
    <cellStyle name="Hypertextové prepojenie" xfId="117" builtinId="8" hidden="1"/>
    <cellStyle name="Hypertextové prepojenie" xfId="109" builtinId="8" hidden="1"/>
    <cellStyle name="Hypertextové prepojenie" xfId="101" builtinId="8" hidden="1"/>
    <cellStyle name="Hypertextové prepojenie" xfId="70" builtinId="8" hidden="1"/>
    <cellStyle name="Hypertextové prepojenie" xfId="23" builtinId="8" hidden="1"/>
    <cellStyle name="Hypertextové prepojenie" xfId="39" builtinId="8" hidden="1"/>
    <cellStyle name="Hypertextové prepojenie" xfId="43" builtinId="8" hidden="1"/>
    <cellStyle name="Hypertextové prepojenie" xfId="50" builtinId="8" hidden="1"/>
    <cellStyle name="Hypertextové prepojenie" xfId="56" builtinId="8" hidden="1"/>
    <cellStyle name="Hypertextové prepojenie" xfId="60" builtinId="8" hidden="1"/>
    <cellStyle name="Hypertextové prepojenie" xfId="62" builtinId="8" hidden="1"/>
    <cellStyle name="Hypertextové prepojenie" xfId="46" builtinId="8" hidden="1"/>
    <cellStyle name="Hypertextové prepojenie" xfId="13" builtinId="8" hidden="1"/>
    <cellStyle name="Hypertextové prepojenie" xfId="17" builtinId="8" hidden="1"/>
    <cellStyle name="Hypertextové prepojenie" xfId="19" builtinId="8" hidden="1"/>
    <cellStyle name="Hypertextové prepojenie" xfId="11" builtinId="8" hidden="1"/>
    <cellStyle name="Hypertextové prepojenie" xfId="2" builtinId="8" hidden="1"/>
    <cellStyle name="Hypertextové prepojenie" xfId="9" builtinId="8" hidden="1"/>
    <cellStyle name="Hypertextové prepojenie" xfId="21" builtinId="8" hidden="1"/>
    <cellStyle name="Hypertextové prepojenie" xfId="15" builtinId="8" hidden="1"/>
    <cellStyle name="Hypertextové prepojenie" xfId="37" builtinId="8" hidden="1"/>
    <cellStyle name="Hypertextové prepojenie" xfId="54" builtinId="8" hidden="1"/>
    <cellStyle name="Hypertextové prepojenie" xfId="64" builtinId="8" hidden="1"/>
    <cellStyle name="Hypertextové prepojenie" xfId="58" builtinId="8" hidden="1"/>
    <cellStyle name="Hypertextové prepojenie" xfId="52" builtinId="8" hidden="1"/>
    <cellStyle name="Hypertextové prepojenie" xfId="48" builtinId="8" hidden="1"/>
    <cellStyle name="Hypertextové prepojenie" xfId="41" builtinId="8" hidden="1"/>
    <cellStyle name="Hypertextové prepojenie" xfId="25" builtinId="8" hidden="1"/>
    <cellStyle name="Hypertextové prepojenie" xfId="66" builtinId="8" hidden="1"/>
    <cellStyle name="Hypertextové prepojenie" xfId="97" builtinId="8" hidden="1"/>
    <cellStyle name="Hypertextové prepojenie" xfId="105" builtinId="8" hidden="1"/>
    <cellStyle name="Hypertextové prepojenie" xfId="113" builtinId="8" hidden="1"/>
    <cellStyle name="Hypertextové prepojenie" xfId="121" builtinId="8" hidden="1"/>
    <cellStyle name="Hypertextové prepojenie" xfId="129" builtinId="8" hidden="1"/>
    <cellStyle name="Hypertextové prepojenie" xfId="137" builtinId="8" hidden="1"/>
    <cellStyle name="Hypertextové prepojenie" xfId="145" builtinId="8" hidden="1"/>
    <cellStyle name="Hypertextové prepojenie" xfId="153" builtinId="8" hidden="1"/>
    <cellStyle name="Hypertextové prepojenie" xfId="161" builtinId="8" hidden="1"/>
    <cellStyle name="Hypertextové prepojenie" xfId="169" builtinId="8" hidden="1"/>
    <cellStyle name="Hypertextové prepojenie" xfId="177" builtinId="8" hidden="1"/>
    <cellStyle name="Hypertextové prepojenie" xfId="185" builtinId="8" hidden="1"/>
    <cellStyle name="Hypertextové prepojenie" xfId="193" builtinId="8" hidden="1"/>
    <cellStyle name="Hypertextové prepojenie" xfId="201" builtinId="8" hidden="1"/>
    <cellStyle name="Hypertextové prepojenie" xfId="209" builtinId="8" hidden="1"/>
    <cellStyle name="Hypertextové prepojenie" xfId="217" builtinId="8" hidden="1"/>
    <cellStyle name="Hypertextové prepojenie" xfId="225" builtinId="8" hidden="1"/>
    <cellStyle name="Hypertextové prepojenie" xfId="233" builtinId="8" hidden="1"/>
    <cellStyle name="Hypertextové prepojenie" xfId="241" builtinId="8" hidden="1"/>
    <cellStyle name="Hypertextové prepojenie" xfId="249" builtinId="8" hidden="1"/>
    <cellStyle name="Hypertextové prepojenie" xfId="257" builtinId="8" hidden="1"/>
    <cellStyle name="Hypertextové prepojenie" xfId="265" builtinId="8" hidden="1"/>
    <cellStyle name="Hypertextové prepojenie" xfId="273" builtinId="8" hidden="1"/>
    <cellStyle name="Hypertextové prepojenie" xfId="281" builtinId="8" hidden="1"/>
    <cellStyle name="Hypertextové prepojenie" xfId="289" builtinId="8" hidden="1"/>
    <cellStyle name="Hypertextové prepojenie" xfId="297" builtinId="8" hidden="1"/>
    <cellStyle name="Hypertextové prepojenie" xfId="305" builtinId="8" hidden="1"/>
    <cellStyle name="Hypertextové prepojenie" xfId="313" builtinId="8" hidden="1"/>
    <cellStyle name="Hypertextové prepojenie" xfId="321" builtinId="8" hidden="1"/>
    <cellStyle name="Hypertextové prepojenie" xfId="329" builtinId="8" hidden="1"/>
    <cellStyle name="Hypertextové prepojenie" xfId="323" builtinId="8" hidden="1"/>
    <cellStyle name="Hypertextové prepojenie" xfId="315" builtinId="8" hidden="1"/>
    <cellStyle name="Hypertextové prepojenie" xfId="307" builtinId="8" hidden="1"/>
    <cellStyle name="Hypertextové prepojenie" xfId="299" builtinId="8" hidden="1"/>
    <cellStyle name="Hypertextové prepojenie" xfId="291" builtinId="8" hidden="1"/>
    <cellStyle name="Hypertextové prepojenie" xfId="283" builtinId="8" hidden="1"/>
    <cellStyle name="Hypertextové prepojenie" xfId="275" builtinId="8" hidden="1"/>
    <cellStyle name="Hypertextové prepojenie" xfId="267" builtinId="8" hidden="1"/>
    <cellStyle name="Hypertextové prepojenie" xfId="259" builtinId="8" hidden="1"/>
    <cellStyle name="Hypertextové prepojenie" xfId="251" builtinId="8" hidden="1"/>
    <cellStyle name="Hypertextové prepojenie" xfId="243" builtinId="8" hidden="1"/>
    <cellStyle name="Hypertextové prepojenie" xfId="235" builtinId="8" hidden="1"/>
    <cellStyle name="Hypertextové prepojenie" xfId="227" builtinId="8" hidden="1"/>
    <cellStyle name="Hypertextové prepojenie" xfId="219" builtinId="8" hidden="1"/>
    <cellStyle name="Hypertextové prepojenie" xfId="211" builtinId="8" hidden="1"/>
    <cellStyle name="Hypertextové prepojenie" xfId="203" builtinId="8" hidden="1"/>
    <cellStyle name="Hypertextové prepojenie" xfId="195" builtinId="8" hidden="1"/>
    <cellStyle name="Hypertextové prepojenie" xfId="187" builtinId="8" hidden="1"/>
    <cellStyle name="Hypertextové prepojenie" xfId="123" builtinId="8" hidden="1"/>
    <cellStyle name="Hypertextové prepojenie" xfId="127" builtinId="8" hidden="1"/>
    <cellStyle name="Hypertextové prepojenie" xfId="135" builtinId="8" hidden="1"/>
    <cellStyle name="Hypertextové prepojenie" xfId="139" builtinId="8" hidden="1"/>
    <cellStyle name="Hypertextové prepojenie" xfId="143" builtinId="8" hidden="1"/>
    <cellStyle name="Hypertextové prepojenie" xfId="151" builtinId="8" hidden="1"/>
    <cellStyle name="Hypertextové prepojenie" xfId="155" builtinId="8" hidden="1"/>
    <cellStyle name="Hypertextové prepojenie" xfId="159" builtinId="8" hidden="1"/>
    <cellStyle name="Hypertextové prepojenie" xfId="167" builtinId="8" hidden="1"/>
    <cellStyle name="Hypertextové prepojenie" xfId="171" builtinId="8" hidden="1"/>
    <cellStyle name="Hypertextové prepojenie" xfId="175" builtinId="8" hidden="1"/>
    <cellStyle name="Hypertextové prepojenie" xfId="183" builtinId="8" hidden="1"/>
    <cellStyle name="Hypertextové prepojenie" xfId="179" builtinId="8" hidden="1"/>
    <cellStyle name="Hypertextové prepojenie" xfId="163" builtinId="8" hidden="1"/>
    <cellStyle name="Hypertextové prepojenie" xfId="147" builtinId="8" hidden="1"/>
    <cellStyle name="Hypertextové prepojenie" xfId="131" builtinId="8" hidden="1"/>
    <cellStyle name="Hypertextové prepojenie" xfId="103" builtinId="8" hidden="1"/>
    <cellStyle name="Hypertextové prepojenie" xfId="107" builtinId="8" hidden="1"/>
    <cellStyle name="Hypertextové prepojenie" xfId="111" builtinId="8" hidden="1"/>
    <cellStyle name="Hypertextové prepojenie" xfId="119" builtinId="8" hidden="1"/>
    <cellStyle name="Hypertextové prepojenie" xfId="115" builtinId="8" hidden="1"/>
    <cellStyle name="Hypertextové prepojenie" xfId="95" builtinId="8" hidden="1"/>
    <cellStyle name="Hypertextové prepojenie" xfId="99" builtinId="8" hidden="1"/>
    <cellStyle name="Hypertextové prepojenie" xfId="68" builtinId="8" hidden="1"/>
    <cellStyle name="ICRHB Document Title" xfId="4" xr:uid="{00000000-0005-0000-0000-000092000000}"/>
    <cellStyle name="ICRHB Normal" xfId="1" xr:uid="{00000000-0005-0000-0000-000093000000}"/>
    <cellStyle name="ICRHB Normal 2" xfId="334" xr:uid="{00000000-0005-0000-0000-000094000000}"/>
    <cellStyle name="ICRHB Paragraph Header" xfId="7" xr:uid="{00000000-0005-0000-0000-000095000000}"/>
    <cellStyle name="ICRHB Section Header" xfId="5" xr:uid="{00000000-0005-0000-0000-000096000000}"/>
    <cellStyle name="ICRHB Section Header 2" xfId="333" xr:uid="{00000000-0005-0000-0000-000097000000}"/>
    <cellStyle name="ICRHB Section Subheader" xfId="6" xr:uid="{00000000-0005-0000-0000-000098000000}"/>
    <cellStyle name="ICRHB Section Subheader 2" xfId="335" xr:uid="{00000000-0005-0000-0000-000099000000}"/>
    <cellStyle name="ICRHB Table Header" xfId="8" xr:uid="{00000000-0005-0000-0000-00009A000000}"/>
    <cellStyle name="ICRHB Table Header 2" xfId="337" xr:uid="{00000000-0005-0000-0000-00009B000000}"/>
    <cellStyle name="ICRHB Table Text" xfId="45" xr:uid="{00000000-0005-0000-0000-00009C000000}"/>
    <cellStyle name="ICRHB Table Text 2" xfId="336" xr:uid="{00000000-0005-0000-0000-00009D000000}"/>
    <cellStyle name="Normal 2" xfId="29" xr:uid="{00000000-0005-0000-0000-00009E000000}"/>
    <cellStyle name="Normal 2 2" xfId="27" xr:uid="{00000000-0005-0000-0000-00009F000000}"/>
    <cellStyle name="Normal 2 3" xfId="332" xr:uid="{00000000-0005-0000-0000-0000A0000000}"/>
    <cellStyle name="Normal 3" xfId="30" xr:uid="{00000000-0005-0000-0000-0000A1000000}"/>
    <cellStyle name="Normal 4" xfId="331" xr:uid="{00000000-0005-0000-0000-0000A2000000}"/>
    <cellStyle name="Normálna" xfId="0" builtinId="0"/>
    <cellStyle name="Použité hypertextové prepojenie" xfId="292" builtinId="9" hidden="1"/>
    <cellStyle name="Použité hypertextové prepojenie" xfId="294" builtinId="9" hidden="1"/>
    <cellStyle name="Použité hypertextové prepojenie" xfId="296" builtinId="9" hidden="1"/>
    <cellStyle name="Použité hypertextové prepojenie" xfId="302" builtinId="9" hidden="1"/>
    <cellStyle name="Použité hypertextové prepojenie" xfId="304" builtinId="9" hidden="1"/>
    <cellStyle name="Použité hypertextové prepojenie" xfId="308" builtinId="9" hidden="1"/>
    <cellStyle name="Použité hypertextové prepojenie" xfId="312" builtinId="9" hidden="1"/>
    <cellStyle name="Použité hypertextové prepojenie" xfId="316" builtinId="9" hidden="1"/>
    <cellStyle name="Použité hypertextové prepojenie" xfId="318" builtinId="9" hidden="1"/>
    <cellStyle name="Použité hypertextové prepojenie" xfId="324" builtinId="9" hidden="1"/>
    <cellStyle name="Použité hypertextové prepojenie" xfId="326" builtinId="9" hidden="1"/>
    <cellStyle name="Použité hypertextové prepojenie" xfId="328" builtinId="9" hidden="1"/>
    <cellStyle name="Použité hypertextové prepojenie" xfId="322" builtinId="9" hidden="1"/>
    <cellStyle name="Použité hypertextové prepojenie" xfId="314" builtinId="9" hidden="1"/>
    <cellStyle name="Použité hypertextové prepojenie" xfId="306" builtinId="9" hidden="1"/>
    <cellStyle name="Použité hypertextové prepojenie" xfId="290" builtinId="9" hidden="1"/>
    <cellStyle name="Použité hypertextové prepojenie" xfId="282" builtinId="9" hidden="1"/>
    <cellStyle name="Použité hypertextové prepojenie" xfId="274" builtinId="9" hidden="1"/>
    <cellStyle name="Použité hypertextové prepojenie" xfId="258" builtinId="9" hidden="1"/>
    <cellStyle name="Použité hypertextové prepojenie" xfId="250" builtinId="9" hidden="1"/>
    <cellStyle name="Použité hypertextové prepojenie" xfId="242" builtinId="9" hidden="1"/>
    <cellStyle name="Použité hypertextové prepojenie" xfId="226" builtinId="9" hidden="1"/>
    <cellStyle name="Použité hypertextové prepojenie" xfId="218" builtinId="9" hidden="1"/>
    <cellStyle name="Použité hypertextové prepojenie" xfId="210" builtinId="9" hidden="1"/>
    <cellStyle name="Použité hypertextové prepojenie" xfId="194" builtinId="9" hidden="1"/>
    <cellStyle name="Použité hypertextové prepojenie" xfId="186" builtinId="9" hidden="1"/>
    <cellStyle name="Použité hypertextové prepojenie" xfId="178" builtinId="9" hidden="1"/>
    <cellStyle name="Použité hypertextové prepojenie" xfId="162" builtinId="9" hidden="1"/>
    <cellStyle name="Použité hypertextové prepojenie" xfId="154" builtinId="9" hidden="1"/>
    <cellStyle name="Použité hypertextové prepojenie" xfId="146" builtinId="9" hidden="1"/>
    <cellStyle name="Použité hypertextové prepojenie" xfId="130" builtinId="9" hidden="1"/>
    <cellStyle name="Použité hypertextové prepojenie" xfId="122" builtinId="9" hidden="1"/>
    <cellStyle name="Použité hypertextové prepojenie" xfId="114" builtinId="9" hidden="1"/>
    <cellStyle name="Použité hypertextové prepojenie" xfId="65" builtinId="9" hidden="1"/>
    <cellStyle name="Použité hypertextové prepojenie" xfId="67" builtinId="9" hidden="1"/>
    <cellStyle name="Použité hypertextové prepojenie" xfId="69" builtinId="9" hidden="1"/>
    <cellStyle name="Použité hypertextové prepojenie" xfId="73" builtinId="9" hidden="1"/>
    <cellStyle name="Použité hypertextové prepojenie" xfId="74" builtinId="9" hidden="1"/>
    <cellStyle name="Použité hypertextové prepojenie" xfId="75" builtinId="9" hidden="1"/>
    <cellStyle name="Použité hypertextové prepojenie" xfId="77" builtinId="9" hidden="1"/>
    <cellStyle name="Použité hypertextové prepojenie" xfId="78" builtinId="9" hidden="1"/>
    <cellStyle name="Použité hypertextové prepojenie" xfId="79" builtinId="9" hidden="1"/>
    <cellStyle name="Použité hypertextové prepojenie" xfId="82" builtinId="9" hidden="1"/>
    <cellStyle name="Použité hypertextové prepojenie" xfId="83" builtinId="9" hidden="1"/>
    <cellStyle name="Použité hypertextové prepojenie" xfId="84" builtinId="9" hidden="1"/>
    <cellStyle name="Použité hypertextové prepojenie" xfId="86" builtinId="9" hidden="1"/>
    <cellStyle name="Použité hypertextové prepojenie" xfId="87" builtinId="9" hidden="1"/>
    <cellStyle name="Použité hypertextové prepojenie" xfId="89" builtinId="9" hidden="1"/>
    <cellStyle name="Použité hypertextové prepojenie" xfId="91" builtinId="9" hidden="1"/>
    <cellStyle name="Použité hypertextové prepojenie" xfId="92" builtinId="9" hidden="1"/>
    <cellStyle name="Použité hypertextové prepojenie" xfId="93" builtinId="9" hidden="1"/>
    <cellStyle name="Použité hypertextové prepojenie" xfId="96" builtinId="9" hidden="1"/>
    <cellStyle name="Použité hypertextové prepojenie" xfId="100" builtinId="9" hidden="1"/>
    <cellStyle name="Použité hypertextové prepojenie" xfId="102" builtinId="9" hidden="1"/>
    <cellStyle name="Použité hypertextové prepojenie" xfId="106" builtinId="9" hidden="1"/>
    <cellStyle name="Použité hypertextové prepojenie" xfId="108" builtinId="9" hidden="1"/>
    <cellStyle name="Použité hypertextové prepojenie" xfId="110" builtinId="9" hidden="1"/>
    <cellStyle name="Použité hypertextové prepojenie" xfId="98" builtinId="9" hidden="1"/>
    <cellStyle name="Použité hypertextové prepojenie" xfId="88" builtinId="9" hidden="1"/>
    <cellStyle name="Použité hypertextové prepojenie" xfId="80" builtinId="9" hidden="1"/>
    <cellStyle name="Použité hypertextové prepojenie" xfId="34" builtinId="9" hidden="1"/>
    <cellStyle name="Použité hypertextové prepojenie" xfId="35" builtinId="9" hidden="1"/>
    <cellStyle name="Použité hypertextové prepojenie" xfId="36" builtinId="9" hidden="1"/>
    <cellStyle name="Použité hypertextové prepojenie" xfId="40" builtinId="9" hidden="1"/>
    <cellStyle name="Použité hypertextové prepojenie" xfId="42" builtinId="9" hidden="1"/>
    <cellStyle name="Použité hypertextové prepojenie" xfId="44" builtinId="9" hidden="1"/>
    <cellStyle name="Použité hypertextové prepojenie" xfId="49" builtinId="9" hidden="1"/>
    <cellStyle name="Použité hypertextové prepojenie" xfId="51" builtinId="9" hidden="1"/>
    <cellStyle name="Použité hypertextové prepojenie" xfId="53" builtinId="9" hidden="1"/>
    <cellStyle name="Použité hypertextové prepojenie" xfId="59" builtinId="9" hidden="1"/>
    <cellStyle name="Použité hypertextové prepojenie" xfId="61" builtinId="9" hidden="1"/>
    <cellStyle name="Použité hypertextové prepojenie" xfId="57" builtinId="9" hidden="1"/>
    <cellStyle name="Použité hypertextové prepojenie" xfId="22" builtinId="9" hidden="1"/>
    <cellStyle name="Použité hypertextové prepojenie" xfId="24" builtinId="9" hidden="1"/>
    <cellStyle name="Použité hypertextové prepojenie" xfId="26" builtinId="9" hidden="1"/>
    <cellStyle name="Použité hypertextové prepojenie" xfId="32" builtinId="9" hidden="1"/>
    <cellStyle name="Použité hypertextové prepojenie" xfId="33" builtinId="9" hidden="1"/>
    <cellStyle name="Použité hypertextové prepojenie" xfId="14" builtinId="9" hidden="1"/>
    <cellStyle name="Použité hypertextové prepojenie" xfId="1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3" builtinId="9" hidden="1"/>
    <cellStyle name="Použité hypertextové prepojenie" xfId="16" builtinId="9" hidden="1"/>
    <cellStyle name="Použité hypertextové prepojenie" xfId="31" builtinId="9" hidden="1"/>
    <cellStyle name="Použité hypertextové prepojenie" xfId="20" builtinId="9" hidden="1"/>
    <cellStyle name="Použité hypertextové prepojenie" xfId="55" builtinId="9" hidden="1"/>
    <cellStyle name="Použité hypertextové prepojenie" xfId="47" builtinId="9" hidden="1"/>
    <cellStyle name="Použité hypertextové prepojenie" xfId="38" builtinId="9" hidden="1"/>
    <cellStyle name="Použité hypertextové prepojenie" xfId="72" builtinId="9" hidden="1"/>
    <cellStyle name="Použité hypertextové prepojenie" xfId="112" builtinId="9" hidden="1"/>
    <cellStyle name="Použité hypertextové prepojenie" xfId="104" builtinId="9" hidden="1"/>
    <cellStyle name="Použité hypertextové prepojenie" xfId="94" builtinId="9" hidden="1"/>
    <cellStyle name="Použité hypertextové prepojenie" xfId="90" builtinId="9" hidden="1"/>
    <cellStyle name="Použité hypertextové prepojenie" xfId="85" builtinId="9" hidden="1"/>
    <cellStyle name="Použité hypertextové prepojenie" xfId="81" builtinId="9" hidden="1"/>
    <cellStyle name="Použité hypertextové prepojenie" xfId="76" builtinId="9" hidden="1"/>
    <cellStyle name="Použité hypertextové prepojenie" xfId="71" builtinId="9" hidden="1"/>
    <cellStyle name="Použité hypertextové prepojenie" xfId="63" builtinId="9" hidden="1"/>
    <cellStyle name="Použité hypertextové prepojenie" xfId="138" builtinId="9" hidden="1"/>
    <cellStyle name="Použité hypertextové prepojenie" xfId="170" builtinId="9" hidden="1"/>
    <cellStyle name="Použité hypertextové prepojenie" xfId="202" builtinId="9" hidden="1"/>
    <cellStyle name="Použité hypertextové prepojenie" xfId="234" builtinId="9" hidden="1"/>
    <cellStyle name="Použité hypertextové prepojenie" xfId="266" builtinId="9" hidden="1"/>
    <cellStyle name="Použité hypertextové prepojenie" xfId="298" builtinId="9" hidden="1"/>
    <cellStyle name="Použité hypertextové prepojenie" xfId="330" builtinId="9" hidden="1"/>
    <cellStyle name="Použité hypertextové prepojenie" xfId="320" builtinId="9" hidden="1"/>
    <cellStyle name="Použité hypertextové prepojenie" xfId="310" builtinId="9" hidden="1"/>
    <cellStyle name="Použité hypertextové prepojenie" xfId="300" builtinId="9" hidden="1"/>
    <cellStyle name="Použité hypertextové prepojenie" xfId="288" builtinId="9" hidden="1"/>
    <cellStyle name="Použité hypertextové prepojenie" xfId="190" builtinId="9" hidden="1"/>
    <cellStyle name="Použité hypertextové prepojenie" xfId="192" builtinId="9" hidden="1"/>
    <cellStyle name="Použité hypertextové prepojenie" xfId="196" builtinId="9" hidden="1"/>
    <cellStyle name="Použité hypertextové prepojenie" xfId="198" builtinId="9" hidden="1"/>
    <cellStyle name="Použité hypertextové prepojenie" xfId="200" builtinId="9" hidden="1"/>
    <cellStyle name="Použité hypertextové prepojenie" xfId="206" builtinId="9" hidden="1"/>
    <cellStyle name="Použité hypertextové prepojenie" xfId="208" builtinId="9" hidden="1"/>
    <cellStyle name="Použité hypertextové prepojenie" xfId="212" builtinId="9" hidden="1"/>
    <cellStyle name="Použité hypertextové prepojenie" xfId="214" builtinId="9" hidden="1"/>
    <cellStyle name="Použité hypertextové prepojenie" xfId="216" builtinId="9" hidden="1"/>
    <cellStyle name="Použité hypertextové prepojenie" xfId="220" builtinId="9" hidden="1"/>
    <cellStyle name="Použité hypertextové prepojenie" xfId="222" builtinId="9" hidden="1"/>
    <cellStyle name="Použité hypertextové prepojenie" xfId="228" builtinId="9" hidden="1"/>
    <cellStyle name="Použité hypertextové prepojenie" xfId="230" builtinId="9" hidden="1"/>
    <cellStyle name="Použité hypertextové prepojenie" xfId="232" builtinId="9" hidden="1"/>
    <cellStyle name="Použité hypertextové prepojenie" xfId="236" builtinId="9" hidden="1"/>
    <cellStyle name="Použité hypertextové prepojenie" xfId="238" builtinId="9" hidden="1"/>
    <cellStyle name="Použité hypertextové prepojenie" xfId="240" builtinId="9" hidden="1"/>
    <cellStyle name="Použité hypertextové prepojenie" xfId="244" builtinId="9" hidden="1"/>
    <cellStyle name="Použité hypertextové prepojenie" xfId="248" builtinId="9" hidden="1"/>
    <cellStyle name="Použité hypertextové prepojenie" xfId="252" builtinId="9" hidden="1"/>
    <cellStyle name="Použité hypertextové prepojenie" xfId="254" builtinId="9" hidden="1"/>
    <cellStyle name="Použité hypertextové prepojenie" xfId="256" builtinId="9" hidden="1"/>
    <cellStyle name="Použité hypertextové prepojenie" xfId="260" builtinId="9" hidden="1"/>
    <cellStyle name="Použité hypertextové prepojenie" xfId="262" builtinId="9" hidden="1"/>
    <cellStyle name="Použité hypertextové prepojenie" xfId="264" builtinId="9" hidden="1"/>
    <cellStyle name="Použité hypertextové prepojenie" xfId="270" builtinId="9" hidden="1"/>
    <cellStyle name="Použité hypertextové prepojenie" xfId="272" builtinId="9" hidden="1"/>
    <cellStyle name="Použité hypertextové prepojenie" xfId="276" builtinId="9" hidden="1"/>
    <cellStyle name="Použité hypertextové prepojenie" xfId="278" builtinId="9" hidden="1"/>
    <cellStyle name="Použité hypertextové prepojenie" xfId="280" builtinId="9" hidden="1"/>
    <cellStyle name="Použité hypertextové prepojenie" xfId="284" builtinId="9" hidden="1"/>
    <cellStyle name="Použité hypertextové prepojenie" xfId="286" builtinId="9" hidden="1"/>
    <cellStyle name="Použité hypertextové prepojenie" xfId="268" builtinId="9" hidden="1"/>
    <cellStyle name="Použité hypertextové prepojenie" xfId="246" builtinId="9" hidden="1"/>
    <cellStyle name="Použité hypertextové prepojenie" xfId="224" builtinId="9" hidden="1"/>
    <cellStyle name="Použité hypertextové prepojenie" xfId="204" builtinId="9" hidden="1"/>
    <cellStyle name="Použité hypertextové prepojenie" xfId="150" builtinId="9" hidden="1"/>
    <cellStyle name="Použité hypertextové prepojenie" xfId="152" builtinId="9" hidden="1"/>
    <cellStyle name="Použité hypertextové prepojenie" xfId="156" builtinId="9" hidden="1"/>
    <cellStyle name="Použité hypertextové prepojenie" xfId="158" builtinId="9" hidden="1"/>
    <cellStyle name="Použité hypertextové prepojenie" xfId="160" builtinId="9" hidden="1"/>
    <cellStyle name="Použité hypertextové prepojenie" xfId="164" builtinId="9" hidden="1"/>
    <cellStyle name="Použité hypertextové prepojenie" xfId="166" builtinId="9" hidden="1"/>
    <cellStyle name="Použité hypertextové prepojenie" xfId="168" builtinId="9" hidden="1"/>
    <cellStyle name="Použité hypertextové prepojenie" xfId="172" builtinId="9" hidden="1"/>
    <cellStyle name="Použité hypertextové prepojenie" xfId="174" builtinId="9" hidden="1"/>
    <cellStyle name="Použité hypertextové prepojenie" xfId="176" builtinId="9" hidden="1"/>
    <cellStyle name="Použité hypertextové prepojenie" xfId="180" builtinId="9" hidden="1"/>
    <cellStyle name="Použité hypertextové prepojenie" xfId="184" builtinId="9" hidden="1"/>
    <cellStyle name="Použité hypertextové prepojenie" xfId="188" builtinId="9" hidden="1"/>
    <cellStyle name="Použité hypertextové prepojenie" xfId="182" builtinId="9" hidden="1"/>
    <cellStyle name="Použité hypertextové prepojenie" xfId="132" builtinId="9" hidden="1"/>
    <cellStyle name="Použité hypertextové prepojenie" xfId="134" builtinId="9" hidden="1"/>
    <cellStyle name="Použité hypertextové prepojenie" xfId="136" builtinId="9" hidden="1"/>
    <cellStyle name="Použité hypertextové prepojenie" xfId="140" builtinId="9" hidden="1"/>
    <cellStyle name="Použité hypertextové prepojenie" xfId="142" builtinId="9" hidden="1"/>
    <cellStyle name="Použité hypertextové prepojenie" xfId="144" builtinId="9" hidden="1"/>
    <cellStyle name="Použité hypertextové prepojenie" xfId="148" builtinId="9" hidden="1"/>
    <cellStyle name="Použité hypertextové prepojenie" xfId="124" builtinId="9" hidden="1"/>
    <cellStyle name="Použité hypertextové prepojenie" xfId="126" builtinId="9" hidden="1"/>
    <cellStyle name="Použité hypertextové prepojenie" xfId="128" builtinId="9" hidden="1"/>
    <cellStyle name="Použité hypertextové prepojenie" xfId="118" builtinId="9" hidden="1"/>
    <cellStyle name="Použité hypertextové prepojenie" xfId="120" builtinId="9" hidden="1"/>
    <cellStyle name="Použité hypertextové prepojenie" xfId="116" builtinId="9" hidden="1"/>
  </cellStyles>
  <dxfs count="36">
    <dxf>
      <font>
        <color rgb="FF00B050"/>
      </font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ont>
        <color rgb="FF00B050"/>
      </font>
    </dxf>
    <dxf>
      <font>
        <color rgb="FF00B050"/>
      </font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ont>
        <color rgb="FF00B05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9" defaultPivotStyle="PivotStyleMedium4"/>
  <colors>
    <mruColors>
      <color rgb="FFB8B2A4"/>
      <color rgb="FF87CB3D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</xdr:colOff>
      <xdr:row>1</xdr:row>
      <xdr:rowOff>101600</xdr:rowOff>
    </xdr:from>
    <xdr:to>
      <xdr:col>1</xdr:col>
      <xdr:colOff>759460</xdr:colOff>
      <xdr:row>1</xdr:row>
      <xdr:rowOff>792480</xdr:rowOff>
    </xdr:to>
    <xdr:pic>
      <xdr:nvPicPr>
        <xdr:cNvPr id="3" name="Picture 2" descr="D:\IPMA\Website\Intranet\323 Official Graphics\IPMA_full_logo_sm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520" y="264160"/>
          <a:ext cx="749300" cy="69088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3182303</xdr:colOff>
      <xdr:row>1</xdr:row>
      <xdr:rowOff>197391</xdr:rowOff>
    </xdr:from>
    <xdr:to>
      <xdr:col>4</xdr:col>
      <xdr:colOff>324803</xdr:colOff>
      <xdr:row>1</xdr:row>
      <xdr:rowOff>694372</xdr:rowOff>
    </xdr:to>
    <xdr:pic>
      <xdr:nvPicPr>
        <xdr:cNvPr id="9" name="Obrázok 5" descr="logo_SPPR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1516" y="373604"/>
          <a:ext cx="1524000" cy="4969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2191/AppData/Roaming/Microsoft/Excel/IPMA-ICR-HB-Form-Complexity-Ratings-v1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andidate Ratings Example"/>
      <sheetName val="Candidate Ratings"/>
      <sheetName val="Assessor Ratings Example"/>
      <sheetName val="Assessor Ratings"/>
      <sheetName val="Details for Projects"/>
      <sheetName val="Details for Programmes"/>
      <sheetName val="Details for Portfolios"/>
    </sheetNames>
    <sheetDataSet>
      <sheetData sheetId="0"/>
      <sheetData sheetId="1" refreshError="1"/>
      <sheetData sheetId="2">
        <row r="10">
          <cell r="C10" t="str">
            <v>Ciele a hodnotenie výsledkov ( zložitosť súvisiaca s výstupom): ide o opis zložitosti vyplývajúcej z nejasných, náročných a vzájomne konfliktných cieľov, cieľov, požiadaviek a očakávaní.</v>
          </cell>
        </row>
        <row r="11">
          <cell r="C11" t="str">
            <v>Procesy, metódy, nástroje a techniky ( zložitosť procesu ): ukazovateľ opisuje zložitosť súvisiacu s počtom úloh, predpokladov a obmedzení a ich vzájomnú závislosť, procesy a požiadavky na kvalitu procesov, tímová komunikačná štruktúra, dostupnosť podporných metód, nástrojov a techník.</v>
          </cell>
        </row>
        <row r="12">
          <cell r="C12" t="str">
            <v>Zdroje vrátane finančných prostriedkov ( zložitosť súvisiaca so vstupmi ): ukazovateľ opisuje zložitosť súvisiacu so získavaním a financovaním potrebných rozpočtov, rôznorodosť alebo nedostatok zdrojov (ľudských a iných ), procesy a činnosti potrebné na riadenie finančných a zdrojových aspektov vrátane obstarávania.</v>
          </cell>
        </row>
        <row r="13">
          <cell r="C13" t="str">
            <v>Riziká a príležitosti ( zložitosť súvisiaca s rizikom ): ukazovateľ opisuje zložitosť súvisiacu s rizikovým profilom a úrovňami neistôt projektov a súvisiacich iniciatív.</v>
          </cell>
        </row>
        <row r="14">
          <cell r="C14" t="str">
            <v>Zúčastnené strany a integrácia (zložitosť súvisiaca so stratégiou): ukazovateľ opisuje vplyv formálnej stratégie sponzorských organizácií a noriem, predpisov, neformálnych stratégií a politík, ktoré môžu ovplyvniť projekt. Ďalšie faktory môžu zahŕňať význam výsledkov pre organizáciu; Miera dohody medzi zainteresovanými stranami; Neformálna sila, záujmy a odpor, ktorý obklopuje projekt; akékoľvek zákonné alebo regulačné požiadavky.</v>
          </cell>
        </row>
        <row r="15">
          <cell r="C15" t="str">
            <v>Vzťahy so stálymi organizáciami (zložitosť súvisiaca s organizáciou):  ukazovateľ opisuje množstvo a vzájomný vzťah medzi rozhraniami projektu, programu alebo portfólia so systémami, štruktúrami, podávaním správ a rozhodovacími procesmi organizácie.</v>
          </cell>
        </row>
        <row r="16">
          <cell r="C16" t="str">
            <v>Kultúrny a sociálny kontext (sociálno-kultúrna zložitosť): ukazovateľ opisuje zložitosť vyplývajúcu z rozvoja sociálnej kultúry. Môžu zahŕňať rozhrania s účastníkmi, zainteresovanými stranami alebo organizáciami z rôznych sociálno-kultúrnych prostredí.</v>
          </cell>
        </row>
        <row r="17">
          <cell r="C17" t="str">
            <v>Vedenie, tímová práca a rozhodnutia (komplexnosť súvisiaca s tímom): ukazovateľ opisuje požiadavky na riadenie/vedenie ľudí v rámci projektu. Zameriava sa na zložitosť vyplývajúcu zo vzťahu s tímom (tímami) a ich vyspelosťou, a teda vízie, usmernenia a riadenia, ktoré tím vyžaduje, aby zrealizoval projekt.</v>
          </cell>
        </row>
        <row r="18">
          <cell r="C18" t="str">
            <v>Stupeň inovácie a všeobecné podmienky (zložitosť súvisiaca s inováciami): ukazovateľ opisuje zložitosť vyplývajúcu zo stupňa technickej inovácie projektu, programu alebo portfólia. Tento ukazovateľ sa môže zamerať na vzdelávanie a súvisiacu vynaliezavosť potrebnú na inováciu a / alebo na prácu s neznámymi výsledkami, prístupmi, procesmi, nástrojmi a / alebo metódami.</v>
          </cell>
        </row>
        <row r="19">
          <cell r="C19" t="str">
            <v>Miera koordinácie (zložitosť súvisiaca s autonómiou): ukazovateľ opisuje rozsah autonómie a zodpovednosti, ktorú manažér projektu poskytol alebo preukázal. Zameriava sa na koordináciu, komunikáciu, podporu a ochranu záujmov projektu.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PMCert Color">
  <a:themeElements>
    <a:clrScheme name="Custom 275">
      <a:dk1>
        <a:sysClr val="windowText" lastClr="000000"/>
      </a:dk1>
      <a:lt1>
        <a:sysClr val="window" lastClr="FFFFFF"/>
      </a:lt1>
      <a:dk2>
        <a:srgbClr val="800000"/>
      </a:dk2>
      <a:lt2>
        <a:srgbClr val="0000FF"/>
      </a:lt2>
      <a:accent1>
        <a:srgbClr val="FFC4C9"/>
      </a:accent1>
      <a:accent2>
        <a:srgbClr val="CCEEFF"/>
      </a:accent2>
      <a:accent3>
        <a:srgbClr val="DEFECE"/>
      </a:accent3>
      <a:accent4>
        <a:srgbClr val="EEDEFE"/>
      </a:accent4>
      <a:accent5>
        <a:srgbClr val="FFFFCC"/>
      </a:accent5>
      <a:accent6>
        <a:srgbClr val="F79646"/>
      </a:accent6>
      <a:hlink>
        <a:srgbClr val="0099EE"/>
      </a:hlink>
      <a:folHlink>
        <a:srgbClr val="CC00CC"/>
      </a:folHlink>
    </a:clrScheme>
    <a:fontScheme name="Office 2">
      <a:maj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ambria"/>
        <a:ea typeface=""/>
        <a:cs typeface=""/>
        <a:font script="Jpan" typeface="ＭＳ Ｐ明朝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2:E21"/>
  <sheetViews>
    <sheetView showGridLines="0" tabSelected="1" zoomScaleNormal="100" zoomScalePageLayoutView="125" workbookViewId="0">
      <selection activeCell="E6" sqref="E6"/>
    </sheetView>
  </sheetViews>
  <sheetFormatPr defaultColWidth="10.85546875" defaultRowHeight="14.25"/>
  <cols>
    <col min="1" max="1" width="2.85546875" style="49" customWidth="1"/>
    <col min="2" max="2" width="16.28515625" style="49" customWidth="1"/>
    <col min="3" max="3" width="51" style="49" customWidth="1"/>
    <col min="4" max="4" width="14.7109375" style="49" customWidth="1"/>
    <col min="5" max="16384" width="10.85546875" style="49"/>
  </cols>
  <sheetData>
    <row r="2" spans="1:5" ht="68.099999999999994" customHeight="1">
      <c r="A2" s="306"/>
      <c r="B2" s="306"/>
      <c r="C2" s="299" t="s">
        <v>0</v>
      </c>
      <c r="D2" s="5"/>
      <c r="E2" s="293"/>
    </row>
    <row r="3" spans="1:5" ht="15" customHeight="1">
      <c r="A3" s="293"/>
      <c r="B3" s="293"/>
      <c r="C3" s="23"/>
      <c r="D3" s="5"/>
      <c r="E3" s="293"/>
    </row>
    <row r="4" spans="1:5" ht="15" customHeight="1">
      <c r="C4" s="23" t="s">
        <v>1</v>
      </c>
    </row>
    <row r="5" spans="1:5" s="3" customFormat="1" ht="18" customHeight="1">
      <c r="B5" s="302" t="s">
        <v>2</v>
      </c>
      <c r="C5" s="303"/>
      <c r="D5" s="304"/>
    </row>
    <row r="6" spans="1:5" s="4" customFormat="1" ht="118.15" customHeight="1">
      <c r="B6" s="52" t="s">
        <v>3</v>
      </c>
      <c r="C6" s="309" t="s">
        <v>4</v>
      </c>
      <c r="D6" s="310"/>
    </row>
    <row r="7" spans="1:5" s="50" customFormat="1" ht="99.75" customHeight="1">
      <c r="B7" s="52" t="s">
        <v>5</v>
      </c>
      <c r="C7" s="300" t="s">
        <v>6</v>
      </c>
      <c r="D7" s="301"/>
    </row>
    <row r="8" spans="1:5" s="50" customFormat="1" ht="53.25" customHeight="1">
      <c r="B8" s="52" t="s">
        <v>7</v>
      </c>
      <c r="C8" s="300" t="s">
        <v>8</v>
      </c>
      <c r="D8" s="301"/>
    </row>
    <row r="9" spans="1:5" s="50" customFormat="1" ht="36" customHeight="1">
      <c r="B9" s="52" t="s">
        <v>9</v>
      </c>
      <c r="C9" s="300" t="s">
        <v>10</v>
      </c>
      <c r="D9" s="301"/>
    </row>
    <row r="11" spans="1:5" s="3" customFormat="1" ht="18" customHeight="1">
      <c r="B11" s="302" t="s">
        <v>11</v>
      </c>
      <c r="C11" s="303"/>
      <c r="D11" s="304"/>
    </row>
    <row r="12" spans="1:5" s="50" customFormat="1" ht="51" customHeight="1">
      <c r="B12" s="52" t="s">
        <v>12</v>
      </c>
      <c r="C12" s="300" t="s">
        <v>13</v>
      </c>
      <c r="D12" s="301"/>
    </row>
    <row r="13" spans="1:5" s="50" customFormat="1" ht="255" customHeight="1">
      <c r="B13" s="52" t="s">
        <v>14</v>
      </c>
      <c r="C13" s="307" t="s">
        <v>15</v>
      </c>
      <c r="D13" s="308"/>
    </row>
    <row r="14" spans="1:5" s="50" customFormat="1" ht="65.45" customHeight="1">
      <c r="B14" s="52" t="s">
        <v>16</v>
      </c>
      <c r="C14" s="300" t="s">
        <v>17</v>
      </c>
      <c r="D14" s="301"/>
    </row>
    <row r="15" spans="1:5" s="50" customFormat="1" ht="12.75">
      <c r="C15" s="51"/>
    </row>
    <row r="16" spans="1:5" s="3" customFormat="1" ht="18" customHeight="1">
      <c r="B16" s="302" t="s">
        <v>18</v>
      </c>
      <c r="C16" s="303"/>
      <c r="D16" s="304"/>
    </row>
    <row r="17" spans="2:4" s="50" customFormat="1" ht="36.75" customHeight="1">
      <c r="B17" s="52" t="s">
        <v>12</v>
      </c>
      <c r="C17" s="300" t="s">
        <v>19</v>
      </c>
      <c r="D17" s="301"/>
    </row>
    <row r="18" spans="2:4" s="50" customFormat="1" ht="157.5" customHeight="1">
      <c r="B18" s="52" t="s">
        <v>14</v>
      </c>
      <c r="C18" s="300" t="s">
        <v>20</v>
      </c>
      <c r="D18" s="305"/>
    </row>
    <row r="19" spans="2:4" s="50" customFormat="1" ht="25.5">
      <c r="B19" s="52" t="s">
        <v>7</v>
      </c>
      <c r="C19" s="300" t="s">
        <v>21</v>
      </c>
      <c r="D19" s="301"/>
    </row>
    <row r="20" spans="2:4" ht="118.9" customHeight="1">
      <c r="B20" s="52" t="s">
        <v>22</v>
      </c>
      <c r="C20" s="300" t="s">
        <v>23</v>
      </c>
      <c r="D20" s="301"/>
    </row>
    <row r="21" spans="2:4" s="50" customFormat="1" ht="83.45" customHeight="1">
      <c r="B21" s="52" t="s">
        <v>24</v>
      </c>
      <c r="C21" s="300" t="s">
        <v>25</v>
      </c>
      <c r="D21" s="301"/>
    </row>
  </sheetData>
  <customSheetViews>
    <customSheetView guid="{740DCA0A-182B-E649-BC90-296BE2BDEAB7}" scale="125" showGridLines="0" topLeftCell="A8">
      <selection activeCell="F10" sqref="F10"/>
      <pageMargins left="0" right="0" top="0" bottom="0" header="0" footer="0"/>
      <pageSetup paperSize="9" orientation="portrait" horizontalDpi="4294967292" verticalDpi="4294967292"/>
      <headerFooter>
        <oddFooter>&amp;L&amp;K000000IPMA ICR Handbook_x000D_&amp;KFF0000IPMA Internal Document&amp;C&amp;K000000&amp;P of &amp;N&amp;R&amp;K000000Management Complexity Ratings_x000D_v0.5, 30.05.2016</oddFooter>
      </headerFooter>
    </customSheetView>
  </customSheetViews>
  <mergeCells count="16">
    <mergeCell ref="B11:D11"/>
    <mergeCell ref="C18:D18"/>
    <mergeCell ref="C14:D14"/>
    <mergeCell ref="A2:B2"/>
    <mergeCell ref="B5:D5"/>
    <mergeCell ref="C8:D8"/>
    <mergeCell ref="C9:D9"/>
    <mergeCell ref="C13:D13"/>
    <mergeCell ref="C12:D12"/>
    <mergeCell ref="C6:D6"/>
    <mergeCell ref="C7:D7"/>
    <mergeCell ref="C21:D21"/>
    <mergeCell ref="C20:D20"/>
    <mergeCell ref="B16:D16"/>
    <mergeCell ref="C17:D17"/>
    <mergeCell ref="C19:D19"/>
  </mergeCells>
  <phoneticPr fontId="10" type="noConversion"/>
  <pageMargins left="0.79000000000000015" right="0.79000000000000015" top="0.79000000000000015" bottom="0.79000000000000015" header="0.79000000000000015" footer="0.79000000000000015"/>
  <pageSetup paperSize="9" orientation="portrait" horizontalDpi="1200" verticalDpi="1200" r:id="rId1"/>
  <headerFooter>
    <oddFooter>&amp;L&amp;K000000IPMA ICR Handbook_x000D_&amp;KFF0000IPMA Internal Document&amp;C&amp;K000000&amp;P of &amp;N&amp;R&amp;K000000Management Complexity Ratings_x000D_v0.5, 30.05.2016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B62"/>
  <sheetViews>
    <sheetView zoomScaleNormal="100" workbookViewId="0">
      <selection activeCell="E4" sqref="E4"/>
    </sheetView>
  </sheetViews>
  <sheetFormatPr defaultColWidth="2.7109375" defaultRowHeight="12.75"/>
  <cols>
    <col min="1" max="1" width="5.42578125" style="65" customWidth="1"/>
    <col min="2" max="2" width="12.5703125" style="65" customWidth="1"/>
    <col min="3" max="3" width="21.7109375" style="65" customWidth="1"/>
    <col min="4" max="4" width="17.140625" style="65" customWidth="1"/>
    <col min="5" max="5" width="14" style="65" customWidth="1"/>
    <col min="6" max="6" width="15.28515625" style="65" customWidth="1"/>
    <col min="7" max="7" width="17.85546875" style="65" customWidth="1"/>
    <col min="8" max="8" width="19.28515625" style="65" customWidth="1"/>
    <col min="9" max="9" width="4.28515625" style="65" customWidth="1"/>
    <col min="10" max="10" width="3" style="65" bestFit="1" customWidth="1"/>
    <col min="11" max="11" width="4.28515625" style="65" customWidth="1"/>
    <col min="12" max="12" width="3.42578125" style="65" customWidth="1"/>
    <col min="13" max="20" width="2.85546875" style="65" bestFit="1" customWidth="1"/>
    <col min="21" max="32" width="2.85546875" style="65" customWidth="1"/>
    <col min="33" max="35" width="3" style="65" bestFit="1" customWidth="1"/>
    <col min="36" max="44" width="2.85546875" style="65" bestFit="1" customWidth="1"/>
    <col min="45" max="47" width="3" style="65" bestFit="1" customWidth="1"/>
    <col min="48" max="56" width="2.85546875" style="65" bestFit="1" customWidth="1"/>
    <col min="57" max="59" width="3" style="65" bestFit="1" customWidth="1"/>
    <col min="60" max="68" width="2.85546875" style="65" bestFit="1" customWidth="1"/>
    <col min="69" max="69" width="66.7109375" style="65" customWidth="1"/>
    <col min="70" max="163" width="2.7109375" style="65"/>
    <col min="164" max="164" width="5.42578125" style="65" customWidth="1"/>
    <col min="165" max="165" width="12.5703125" style="65" customWidth="1"/>
    <col min="166" max="166" width="45.42578125" style="65" customWidth="1"/>
    <col min="167" max="167" width="18.7109375" style="65" customWidth="1"/>
    <col min="168" max="168" width="19.28515625" style="65" customWidth="1"/>
    <col min="169" max="169" width="3" style="65" customWidth="1"/>
    <col min="170" max="171" width="3" style="65" bestFit="1" customWidth="1"/>
    <col min="172" max="172" width="3.140625" style="65" customWidth="1"/>
    <col min="173" max="180" width="2.85546875" style="65" bestFit="1" customWidth="1"/>
    <col min="181" max="192" width="2.85546875" style="65" customWidth="1"/>
    <col min="193" max="195" width="3" style="65" bestFit="1" customWidth="1"/>
    <col min="196" max="204" width="2.85546875" style="65" bestFit="1" customWidth="1"/>
    <col min="205" max="207" width="3" style="65" bestFit="1" customWidth="1"/>
    <col min="208" max="216" width="2.85546875" style="65" bestFit="1" customWidth="1"/>
    <col min="217" max="219" width="3" style="65" bestFit="1" customWidth="1"/>
    <col min="220" max="228" width="2.85546875" style="65" bestFit="1" customWidth="1"/>
    <col min="229" max="231" width="3" style="65" bestFit="1" customWidth="1"/>
    <col min="232" max="240" width="2.85546875" style="65" bestFit="1" customWidth="1"/>
    <col min="241" max="243" width="3" style="65" bestFit="1" customWidth="1"/>
    <col min="244" max="244" width="2.85546875" style="65" bestFit="1" customWidth="1"/>
    <col min="245" max="419" width="2.7109375" style="65"/>
    <col min="420" max="420" width="5.42578125" style="65" customWidth="1"/>
    <col min="421" max="421" width="12.5703125" style="65" customWidth="1"/>
    <col min="422" max="422" width="45.42578125" style="65" customWidth="1"/>
    <col min="423" max="423" width="18.7109375" style="65" customWidth="1"/>
    <col min="424" max="424" width="19.28515625" style="65" customWidth="1"/>
    <col min="425" max="425" width="3" style="65" customWidth="1"/>
    <col min="426" max="427" width="3" style="65" bestFit="1" customWidth="1"/>
    <col min="428" max="428" width="3.140625" style="65" customWidth="1"/>
    <col min="429" max="436" width="2.85546875" style="65" bestFit="1" customWidth="1"/>
    <col min="437" max="448" width="2.85546875" style="65" customWidth="1"/>
    <col min="449" max="451" width="3" style="65" bestFit="1" customWidth="1"/>
    <col min="452" max="460" width="2.85546875" style="65" bestFit="1" customWidth="1"/>
    <col min="461" max="463" width="3" style="65" bestFit="1" customWidth="1"/>
    <col min="464" max="472" width="2.85546875" style="65" bestFit="1" customWidth="1"/>
    <col min="473" max="475" width="3" style="65" bestFit="1" customWidth="1"/>
    <col min="476" max="484" width="2.85546875" style="65" bestFit="1" customWidth="1"/>
    <col min="485" max="487" width="3" style="65" bestFit="1" customWidth="1"/>
    <col min="488" max="496" width="2.85546875" style="65" bestFit="1" customWidth="1"/>
    <col min="497" max="499" width="3" style="65" bestFit="1" customWidth="1"/>
    <col min="500" max="500" width="2.85546875" style="65" bestFit="1" customWidth="1"/>
    <col min="501" max="675" width="2.7109375" style="65"/>
    <col min="676" max="676" width="5.42578125" style="65" customWidth="1"/>
    <col min="677" max="677" width="12.5703125" style="65" customWidth="1"/>
    <col min="678" max="678" width="45.42578125" style="65" customWidth="1"/>
    <col min="679" max="679" width="18.7109375" style="65" customWidth="1"/>
    <col min="680" max="680" width="19.28515625" style="65" customWidth="1"/>
    <col min="681" max="681" width="3" style="65" customWidth="1"/>
    <col min="682" max="683" width="3" style="65" bestFit="1" customWidth="1"/>
    <col min="684" max="684" width="3.140625" style="65" customWidth="1"/>
    <col min="685" max="692" width="2.85546875" style="65" bestFit="1" customWidth="1"/>
    <col min="693" max="704" width="2.85546875" style="65" customWidth="1"/>
    <col min="705" max="707" width="3" style="65" bestFit="1" customWidth="1"/>
    <col min="708" max="716" width="2.85546875" style="65" bestFit="1" customWidth="1"/>
    <col min="717" max="719" width="3" style="65" bestFit="1" customWidth="1"/>
    <col min="720" max="728" width="2.85546875" style="65" bestFit="1" customWidth="1"/>
    <col min="729" max="731" width="3" style="65" bestFit="1" customWidth="1"/>
    <col min="732" max="740" width="2.85546875" style="65" bestFit="1" customWidth="1"/>
    <col min="741" max="743" width="3" style="65" bestFit="1" customWidth="1"/>
    <col min="744" max="752" width="2.85546875" style="65" bestFit="1" customWidth="1"/>
    <col min="753" max="755" width="3" style="65" bestFit="1" customWidth="1"/>
    <col min="756" max="756" width="2.85546875" style="65" bestFit="1" customWidth="1"/>
    <col min="757" max="931" width="2.7109375" style="65"/>
    <col min="932" max="932" width="5.42578125" style="65" customWidth="1"/>
    <col min="933" max="933" width="12.5703125" style="65" customWidth="1"/>
    <col min="934" max="934" width="45.42578125" style="65" customWidth="1"/>
    <col min="935" max="935" width="18.7109375" style="65" customWidth="1"/>
    <col min="936" max="936" width="19.28515625" style="65" customWidth="1"/>
    <col min="937" max="937" width="3" style="65" customWidth="1"/>
    <col min="938" max="939" width="3" style="65" bestFit="1" customWidth="1"/>
    <col min="940" max="940" width="3.140625" style="65" customWidth="1"/>
    <col min="941" max="948" width="2.85546875" style="65" bestFit="1" customWidth="1"/>
    <col min="949" max="960" width="2.85546875" style="65" customWidth="1"/>
    <col min="961" max="963" width="3" style="65" bestFit="1" customWidth="1"/>
    <col min="964" max="972" width="2.85546875" style="65" bestFit="1" customWidth="1"/>
    <col min="973" max="975" width="3" style="65" bestFit="1" customWidth="1"/>
    <col min="976" max="984" width="2.85546875" style="65" bestFit="1" customWidth="1"/>
    <col min="985" max="987" width="3" style="65" bestFit="1" customWidth="1"/>
    <col min="988" max="996" width="2.85546875" style="65" bestFit="1" customWidth="1"/>
    <col min="997" max="999" width="3" style="65" bestFit="1" customWidth="1"/>
    <col min="1000" max="1008" width="2.85546875" style="65" bestFit="1" customWidth="1"/>
    <col min="1009" max="1011" width="3" style="65" bestFit="1" customWidth="1"/>
    <col min="1012" max="1012" width="2.85546875" style="65" bestFit="1" customWidth="1"/>
    <col min="1013" max="1187" width="2.7109375" style="65"/>
    <col min="1188" max="1188" width="5.42578125" style="65" customWidth="1"/>
    <col min="1189" max="1189" width="12.5703125" style="65" customWidth="1"/>
    <col min="1190" max="1190" width="45.42578125" style="65" customWidth="1"/>
    <col min="1191" max="1191" width="18.7109375" style="65" customWidth="1"/>
    <col min="1192" max="1192" width="19.28515625" style="65" customWidth="1"/>
    <col min="1193" max="1193" width="3" style="65" customWidth="1"/>
    <col min="1194" max="1195" width="3" style="65" bestFit="1" customWidth="1"/>
    <col min="1196" max="1196" width="3.140625" style="65" customWidth="1"/>
    <col min="1197" max="1204" width="2.85546875" style="65" bestFit="1" customWidth="1"/>
    <col min="1205" max="1216" width="2.85546875" style="65" customWidth="1"/>
    <col min="1217" max="1219" width="3" style="65" bestFit="1" customWidth="1"/>
    <col min="1220" max="1228" width="2.85546875" style="65" bestFit="1" customWidth="1"/>
    <col min="1229" max="1231" width="3" style="65" bestFit="1" customWidth="1"/>
    <col min="1232" max="1240" width="2.85546875" style="65" bestFit="1" customWidth="1"/>
    <col min="1241" max="1243" width="3" style="65" bestFit="1" customWidth="1"/>
    <col min="1244" max="1252" width="2.85546875" style="65" bestFit="1" customWidth="1"/>
    <col min="1253" max="1255" width="3" style="65" bestFit="1" customWidth="1"/>
    <col min="1256" max="1264" width="2.85546875" style="65" bestFit="1" customWidth="1"/>
    <col min="1265" max="1267" width="3" style="65" bestFit="1" customWidth="1"/>
    <col min="1268" max="1268" width="2.85546875" style="65" bestFit="1" customWidth="1"/>
    <col min="1269" max="1443" width="2.7109375" style="65"/>
    <col min="1444" max="1444" width="5.42578125" style="65" customWidth="1"/>
    <col min="1445" max="1445" width="12.5703125" style="65" customWidth="1"/>
    <col min="1446" max="1446" width="45.42578125" style="65" customWidth="1"/>
    <col min="1447" max="1447" width="18.7109375" style="65" customWidth="1"/>
    <col min="1448" max="1448" width="19.28515625" style="65" customWidth="1"/>
    <col min="1449" max="1449" width="3" style="65" customWidth="1"/>
    <col min="1450" max="1451" width="3" style="65" bestFit="1" customWidth="1"/>
    <col min="1452" max="1452" width="3.140625" style="65" customWidth="1"/>
    <col min="1453" max="1460" width="2.85546875" style="65" bestFit="1" customWidth="1"/>
    <col min="1461" max="1472" width="2.85546875" style="65" customWidth="1"/>
    <col min="1473" max="1475" width="3" style="65" bestFit="1" customWidth="1"/>
    <col min="1476" max="1484" width="2.85546875" style="65" bestFit="1" customWidth="1"/>
    <col min="1485" max="1487" width="3" style="65" bestFit="1" customWidth="1"/>
    <col min="1488" max="1496" width="2.85546875" style="65" bestFit="1" customWidth="1"/>
    <col min="1497" max="1499" width="3" style="65" bestFit="1" customWidth="1"/>
    <col min="1500" max="1508" width="2.85546875" style="65" bestFit="1" customWidth="1"/>
    <col min="1509" max="1511" width="3" style="65" bestFit="1" customWidth="1"/>
    <col min="1512" max="1520" width="2.85546875" style="65" bestFit="1" customWidth="1"/>
    <col min="1521" max="1523" width="3" style="65" bestFit="1" customWidth="1"/>
    <col min="1524" max="1524" width="2.85546875" style="65" bestFit="1" customWidth="1"/>
    <col min="1525" max="1699" width="2.7109375" style="65"/>
    <col min="1700" max="1700" width="5.42578125" style="65" customWidth="1"/>
    <col min="1701" max="1701" width="12.5703125" style="65" customWidth="1"/>
    <col min="1702" max="1702" width="45.42578125" style="65" customWidth="1"/>
    <col min="1703" max="1703" width="18.7109375" style="65" customWidth="1"/>
    <col min="1704" max="1704" width="19.28515625" style="65" customWidth="1"/>
    <col min="1705" max="1705" width="3" style="65" customWidth="1"/>
    <col min="1706" max="1707" width="3" style="65" bestFit="1" customWidth="1"/>
    <col min="1708" max="1708" width="3.140625" style="65" customWidth="1"/>
    <col min="1709" max="1716" width="2.85546875" style="65" bestFit="1" customWidth="1"/>
    <col min="1717" max="1728" width="2.85546875" style="65" customWidth="1"/>
    <col min="1729" max="1731" width="3" style="65" bestFit="1" customWidth="1"/>
    <col min="1732" max="1740" width="2.85546875" style="65" bestFit="1" customWidth="1"/>
    <col min="1741" max="1743" width="3" style="65" bestFit="1" customWidth="1"/>
    <col min="1744" max="1752" width="2.85546875" style="65" bestFit="1" customWidth="1"/>
    <col min="1753" max="1755" width="3" style="65" bestFit="1" customWidth="1"/>
    <col min="1756" max="1764" width="2.85546875" style="65" bestFit="1" customWidth="1"/>
    <col min="1765" max="1767" width="3" style="65" bestFit="1" customWidth="1"/>
    <col min="1768" max="1776" width="2.85546875" style="65" bestFit="1" customWidth="1"/>
    <col min="1777" max="1779" width="3" style="65" bestFit="1" customWidth="1"/>
    <col min="1780" max="1780" width="2.85546875" style="65" bestFit="1" customWidth="1"/>
    <col min="1781" max="1955" width="2.7109375" style="65"/>
    <col min="1956" max="1956" width="5.42578125" style="65" customWidth="1"/>
    <col min="1957" max="1957" width="12.5703125" style="65" customWidth="1"/>
    <col min="1958" max="1958" width="45.42578125" style="65" customWidth="1"/>
    <col min="1959" max="1959" width="18.7109375" style="65" customWidth="1"/>
    <col min="1960" max="1960" width="19.28515625" style="65" customWidth="1"/>
    <col min="1961" max="1961" width="3" style="65" customWidth="1"/>
    <col min="1962" max="1963" width="3" style="65" bestFit="1" customWidth="1"/>
    <col min="1964" max="1964" width="3.140625" style="65" customWidth="1"/>
    <col min="1965" max="1972" width="2.85546875" style="65" bestFit="1" customWidth="1"/>
    <col min="1973" max="1984" width="2.85546875" style="65" customWidth="1"/>
    <col min="1985" max="1987" width="3" style="65" bestFit="1" customWidth="1"/>
    <col min="1988" max="1996" width="2.85546875" style="65" bestFit="1" customWidth="1"/>
    <col min="1997" max="1999" width="3" style="65" bestFit="1" customWidth="1"/>
    <col min="2000" max="2008" width="2.85546875" style="65" bestFit="1" customWidth="1"/>
    <col min="2009" max="2011" width="3" style="65" bestFit="1" customWidth="1"/>
    <col min="2012" max="2020" width="2.85546875" style="65" bestFit="1" customWidth="1"/>
    <col min="2021" max="2023" width="3" style="65" bestFit="1" customWidth="1"/>
    <col min="2024" max="2032" width="2.85546875" style="65" bestFit="1" customWidth="1"/>
    <col min="2033" max="2035" width="3" style="65" bestFit="1" customWidth="1"/>
    <col min="2036" max="2036" width="2.85546875" style="65" bestFit="1" customWidth="1"/>
    <col min="2037" max="2211" width="2.7109375" style="65"/>
    <col min="2212" max="2212" width="5.42578125" style="65" customWidth="1"/>
    <col min="2213" max="2213" width="12.5703125" style="65" customWidth="1"/>
    <col min="2214" max="2214" width="45.42578125" style="65" customWidth="1"/>
    <col min="2215" max="2215" width="18.7109375" style="65" customWidth="1"/>
    <col min="2216" max="2216" width="19.28515625" style="65" customWidth="1"/>
    <col min="2217" max="2217" width="3" style="65" customWidth="1"/>
    <col min="2218" max="2219" width="3" style="65" bestFit="1" customWidth="1"/>
    <col min="2220" max="2220" width="3.140625" style="65" customWidth="1"/>
    <col min="2221" max="2228" width="2.85546875" style="65" bestFit="1" customWidth="1"/>
    <col min="2229" max="2240" width="2.85546875" style="65" customWidth="1"/>
    <col min="2241" max="2243" width="3" style="65" bestFit="1" customWidth="1"/>
    <col min="2244" max="2252" width="2.85546875" style="65" bestFit="1" customWidth="1"/>
    <col min="2253" max="2255" width="3" style="65" bestFit="1" customWidth="1"/>
    <col min="2256" max="2264" width="2.85546875" style="65" bestFit="1" customWidth="1"/>
    <col min="2265" max="2267" width="3" style="65" bestFit="1" customWidth="1"/>
    <col min="2268" max="2276" width="2.85546875" style="65" bestFit="1" customWidth="1"/>
    <col min="2277" max="2279" width="3" style="65" bestFit="1" customWidth="1"/>
    <col min="2280" max="2288" width="2.85546875" style="65" bestFit="1" customWidth="1"/>
    <col min="2289" max="2291" width="3" style="65" bestFit="1" customWidth="1"/>
    <col min="2292" max="2292" width="2.85546875" style="65" bestFit="1" customWidth="1"/>
    <col min="2293" max="2467" width="2.7109375" style="65"/>
    <col min="2468" max="2468" width="5.42578125" style="65" customWidth="1"/>
    <col min="2469" max="2469" width="12.5703125" style="65" customWidth="1"/>
    <col min="2470" max="2470" width="45.42578125" style="65" customWidth="1"/>
    <col min="2471" max="2471" width="18.7109375" style="65" customWidth="1"/>
    <col min="2472" max="2472" width="19.28515625" style="65" customWidth="1"/>
    <col min="2473" max="2473" width="3" style="65" customWidth="1"/>
    <col min="2474" max="2475" width="3" style="65" bestFit="1" customWidth="1"/>
    <col min="2476" max="2476" width="3.140625" style="65" customWidth="1"/>
    <col min="2477" max="2484" width="2.85546875" style="65" bestFit="1" customWidth="1"/>
    <col min="2485" max="2496" width="2.85546875" style="65" customWidth="1"/>
    <col min="2497" max="2499" width="3" style="65" bestFit="1" customWidth="1"/>
    <col min="2500" max="2508" width="2.85546875" style="65" bestFit="1" customWidth="1"/>
    <col min="2509" max="2511" width="3" style="65" bestFit="1" customWidth="1"/>
    <col min="2512" max="2520" width="2.85546875" style="65" bestFit="1" customWidth="1"/>
    <col min="2521" max="2523" width="3" style="65" bestFit="1" customWidth="1"/>
    <col min="2524" max="2532" width="2.85546875" style="65" bestFit="1" customWidth="1"/>
    <col min="2533" max="2535" width="3" style="65" bestFit="1" customWidth="1"/>
    <col min="2536" max="2544" width="2.85546875" style="65" bestFit="1" customWidth="1"/>
    <col min="2545" max="2547" width="3" style="65" bestFit="1" customWidth="1"/>
    <col min="2548" max="2548" width="2.85546875" style="65" bestFit="1" customWidth="1"/>
    <col min="2549" max="2723" width="2.7109375" style="65"/>
    <col min="2724" max="2724" width="5.42578125" style="65" customWidth="1"/>
    <col min="2725" max="2725" width="12.5703125" style="65" customWidth="1"/>
    <col min="2726" max="2726" width="45.42578125" style="65" customWidth="1"/>
    <col min="2727" max="2727" width="18.7109375" style="65" customWidth="1"/>
    <col min="2728" max="2728" width="19.28515625" style="65" customWidth="1"/>
    <col min="2729" max="2729" width="3" style="65" customWidth="1"/>
    <col min="2730" max="2731" width="3" style="65" bestFit="1" customWidth="1"/>
    <col min="2732" max="2732" width="3.140625" style="65" customWidth="1"/>
    <col min="2733" max="2740" width="2.85546875" style="65" bestFit="1" customWidth="1"/>
    <col min="2741" max="2752" width="2.85546875" style="65" customWidth="1"/>
    <col min="2753" max="2755" width="3" style="65" bestFit="1" customWidth="1"/>
    <col min="2756" max="2764" width="2.85546875" style="65" bestFit="1" customWidth="1"/>
    <col min="2765" max="2767" width="3" style="65" bestFit="1" customWidth="1"/>
    <col min="2768" max="2776" width="2.85546875" style="65" bestFit="1" customWidth="1"/>
    <col min="2777" max="2779" width="3" style="65" bestFit="1" customWidth="1"/>
    <col min="2780" max="2788" width="2.85546875" style="65" bestFit="1" customWidth="1"/>
    <col min="2789" max="2791" width="3" style="65" bestFit="1" customWidth="1"/>
    <col min="2792" max="2800" width="2.85546875" style="65" bestFit="1" customWidth="1"/>
    <col min="2801" max="2803" width="3" style="65" bestFit="1" customWidth="1"/>
    <col min="2804" max="2804" width="2.85546875" style="65" bestFit="1" customWidth="1"/>
    <col min="2805" max="2979" width="2.7109375" style="65"/>
    <col min="2980" max="2980" width="5.42578125" style="65" customWidth="1"/>
    <col min="2981" max="2981" width="12.5703125" style="65" customWidth="1"/>
    <col min="2982" max="2982" width="45.42578125" style="65" customWidth="1"/>
    <col min="2983" max="2983" width="18.7109375" style="65" customWidth="1"/>
    <col min="2984" max="2984" width="19.28515625" style="65" customWidth="1"/>
    <col min="2985" max="2985" width="3" style="65" customWidth="1"/>
    <col min="2986" max="2987" width="3" style="65" bestFit="1" customWidth="1"/>
    <col min="2988" max="2988" width="3.140625" style="65" customWidth="1"/>
    <col min="2989" max="2996" width="2.85546875" style="65" bestFit="1" customWidth="1"/>
    <col min="2997" max="3008" width="2.85546875" style="65" customWidth="1"/>
    <col min="3009" max="3011" width="3" style="65" bestFit="1" customWidth="1"/>
    <col min="3012" max="3020" width="2.85546875" style="65" bestFit="1" customWidth="1"/>
    <col min="3021" max="3023" width="3" style="65" bestFit="1" customWidth="1"/>
    <col min="3024" max="3032" width="2.85546875" style="65" bestFit="1" customWidth="1"/>
    <col min="3033" max="3035" width="3" style="65" bestFit="1" customWidth="1"/>
    <col min="3036" max="3044" width="2.85546875" style="65" bestFit="1" customWidth="1"/>
    <col min="3045" max="3047" width="3" style="65" bestFit="1" customWidth="1"/>
    <col min="3048" max="3056" width="2.85546875" style="65" bestFit="1" customWidth="1"/>
    <col min="3057" max="3059" width="3" style="65" bestFit="1" customWidth="1"/>
    <col min="3060" max="3060" width="2.85546875" style="65" bestFit="1" customWidth="1"/>
    <col min="3061" max="3235" width="2.7109375" style="65"/>
    <col min="3236" max="3236" width="5.42578125" style="65" customWidth="1"/>
    <col min="3237" max="3237" width="12.5703125" style="65" customWidth="1"/>
    <col min="3238" max="3238" width="45.42578125" style="65" customWidth="1"/>
    <col min="3239" max="3239" width="18.7109375" style="65" customWidth="1"/>
    <col min="3240" max="3240" width="19.28515625" style="65" customWidth="1"/>
    <col min="3241" max="3241" width="3" style="65" customWidth="1"/>
    <col min="3242" max="3243" width="3" style="65" bestFit="1" customWidth="1"/>
    <col min="3244" max="3244" width="3.140625" style="65" customWidth="1"/>
    <col min="3245" max="3252" width="2.85546875" style="65" bestFit="1" customWidth="1"/>
    <col min="3253" max="3264" width="2.85546875" style="65" customWidth="1"/>
    <col min="3265" max="3267" width="3" style="65" bestFit="1" customWidth="1"/>
    <col min="3268" max="3276" width="2.85546875" style="65" bestFit="1" customWidth="1"/>
    <col min="3277" max="3279" width="3" style="65" bestFit="1" customWidth="1"/>
    <col min="3280" max="3288" width="2.85546875" style="65" bestFit="1" customWidth="1"/>
    <col min="3289" max="3291" width="3" style="65" bestFit="1" customWidth="1"/>
    <col min="3292" max="3300" width="2.85546875" style="65" bestFit="1" customWidth="1"/>
    <col min="3301" max="3303" width="3" style="65" bestFit="1" customWidth="1"/>
    <col min="3304" max="3312" width="2.85546875" style="65" bestFit="1" customWidth="1"/>
    <col min="3313" max="3315" width="3" style="65" bestFit="1" customWidth="1"/>
    <col min="3316" max="3316" width="2.85546875" style="65" bestFit="1" customWidth="1"/>
    <col min="3317" max="3491" width="2.7109375" style="65"/>
    <col min="3492" max="3492" width="5.42578125" style="65" customWidth="1"/>
    <col min="3493" max="3493" width="12.5703125" style="65" customWidth="1"/>
    <col min="3494" max="3494" width="45.42578125" style="65" customWidth="1"/>
    <col min="3495" max="3495" width="18.7109375" style="65" customWidth="1"/>
    <col min="3496" max="3496" width="19.28515625" style="65" customWidth="1"/>
    <col min="3497" max="3497" width="3" style="65" customWidth="1"/>
    <col min="3498" max="3499" width="3" style="65" bestFit="1" customWidth="1"/>
    <col min="3500" max="3500" width="3.140625" style="65" customWidth="1"/>
    <col min="3501" max="3508" width="2.85546875" style="65" bestFit="1" customWidth="1"/>
    <col min="3509" max="3520" width="2.85546875" style="65" customWidth="1"/>
    <col min="3521" max="3523" width="3" style="65" bestFit="1" customWidth="1"/>
    <col min="3524" max="3532" width="2.85546875" style="65" bestFit="1" customWidth="1"/>
    <col min="3533" max="3535" width="3" style="65" bestFit="1" customWidth="1"/>
    <col min="3536" max="3544" width="2.85546875" style="65" bestFit="1" customWidth="1"/>
    <col min="3545" max="3547" width="3" style="65" bestFit="1" customWidth="1"/>
    <col min="3548" max="3556" width="2.85546875" style="65" bestFit="1" customWidth="1"/>
    <col min="3557" max="3559" width="3" style="65" bestFit="1" customWidth="1"/>
    <col min="3560" max="3568" width="2.85546875" style="65" bestFit="1" customWidth="1"/>
    <col min="3569" max="3571" width="3" style="65" bestFit="1" customWidth="1"/>
    <col min="3572" max="3572" width="2.85546875" style="65" bestFit="1" customWidth="1"/>
    <col min="3573" max="3747" width="2.7109375" style="65"/>
    <col min="3748" max="3748" width="5.42578125" style="65" customWidth="1"/>
    <col min="3749" max="3749" width="12.5703125" style="65" customWidth="1"/>
    <col min="3750" max="3750" width="45.42578125" style="65" customWidth="1"/>
    <col min="3751" max="3751" width="18.7109375" style="65" customWidth="1"/>
    <col min="3752" max="3752" width="19.28515625" style="65" customWidth="1"/>
    <col min="3753" max="3753" width="3" style="65" customWidth="1"/>
    <col min="3754" max="3755" width="3" style="65" bestFit="1" customWidth="1"/>
    <col min="3756" max="3756" width="3.140625" style="65" customWidth="1"/>
    <col min="3757" max="3764" width="2.85546875" style="65" bestFit="1" customWidth="1"/>
    <col min="3765" max="3776" width="2.85546875" style="65" customWidth="1"/>
    <col min="3777" max="3779" width="3" style="65" bestFit="1" customWidth="1"/>
    <col min="3780" max="3788" width="2.85546875" style="65" bestFit="1" customWidth="1"/>
    <col min="3789" max="3791" width="3" style="65" bestFit="1" customWidth="1"/>
    <col min="3792" max="3800" width="2.85546875" style="65" bestFit="1" customWidth="1"/>
    <col min="3801" max="3803" width="3" style="65" bestFit="1" customWidth="1"/>
    <col min="3804" max="3812" width="2.85546875" style="65" bestFit="1" customWidth="1"/>
    <col min="3813" max="3815" width="3" style="65" bestFit="1" customWidth="1"/>
    <col min="3816" max="3824" width="2.85546875" style="65" bestFit="1" customWidth="1"/>
    <col min="3825" max="3827" width="3" style="65" bestFit="1" customWidth="1"/>
    <col min="3828" max="3828" width="2.85546875" style="65" bestFit="1" customWidth="1"/>
    <col min="3829" max="4003" width="2.7109375" style="65"/>
    <col min="4004" max="4004" width="5.42578125" style="65" customWidth="1"/>
    <col min="4005" max="4005" width="12.5703125" style="65" customWidth="1"/>
    <col min="4006" max="4006" width="45.42578125" style="65" customWidth="1"/>
    <col min="4007" max="4007" width="18.7109375" style="65" customWidth="1"/>
    <col min="4008" max="4008" width="19.28515625" style="65" customWidth="1"/>
    <col min="4009" max="4009" width="3" style="65" customWidth="1"/>
    <col min="4010" max="4011" width="3" style="65" bestFit="1" customWidth="1"/>
    <col min="4012" max="4012" width="3.140625" style="65" customWidth="1"/>
    <col min="4013" max="4020" width="2.85546875" style="65" bestFit="1" customWidth="1"/>
    <col min="4021" max="4032" width="2.85546875" style="65" customWidth="1"/>
    <col min="4033" max="4035" width="3" style="65" bestFit="1" customWidth="1"/>
    <col min="4036" max="4044" width="2.85546875" style="65" bestFit="1" customWidth="1"/>
    <col min="4045" max="4047" width="3" style="65" bestFit="1" customWidth="1"/>
    <col min="4048" max="4056" width="2.85546875" style="65" bestFit="1" customWidth="1"/>
    <col min="4057" max="4059" width="3" style="65" bestFit="1" customWidth="1"/>
    <col min="4060" max="4068" width="2.85546875" style="65" bestFit="1" customWidth="1"/>
    <col min="4069" max="4071" width="3" style="65" bestFit="1" customWidth="1"/>
    <col min="4072" max="4080" width="2.85546875" style="65" bestFit="1" customWidth="1"/>
    <col min="4081" max="4083" width="3" style="65" bestFit="1" customWidth="1"/>
    <col min="4084" max="4084" width="2.85546875" style="65" bestFit="1" customWidth="1"/>
    <col min="4085" max="4259" width="2.7109375" style="65"/>
    <col min="4260" max="4260" width="5.42578125" style="65" customWidth="1"/>
    <col min="4261" max="4261" width="12.5703125" style="65" customWidth="1"/>
    <col min="4262" max="4262" width="45.42578125" style="65" customWidth="1"/>
    <col min="4263" max="4263" width="18.7109375" style="65" customWidth="1"/>
    <col min="4264" max="4264" width="19.28515625" style="65" customWidth="1"/>
    <col min="4265" max="4265" width="3" style="65" customWidth="1"/>
    <col min="4266" max="4267" width="3" style="65" bestFit="1" customWidth="1"/>
    <col min="4268" max="4268" width="3.140625" style="65" customWidth="1"/>
    <col min="4269" max="4276" width="2.85546875" style="65" bestFit="1" customWidth="1"/>
    <col min="4277" max="4288" width="2.85546875" style="65" customWidth="1"/>
    <col min="4289" max="4291" width="3" style="65" bestFit="1" customWidth="1"/>
    <col min="4292" max="4300" width="2.85546875" style="65" bestFit="1" customWidth="1"/>
    <col min="4301" max="4303" width="3" style="65" bestFit="1" customWidth="1"/>
    <col min="4304" max="4312" width="2.85546875" style="65" bestFit="1" customWidth="1"/>
    <col min="4313" max="4315" width="3" style="65" bestFit="1" customWidth="1"/>
    <col min="4316" max="4324" width="2.85546875" style="65" bestFit="1" customWidth="1"/>
    <col min="4325" max="4327" width="3" style="65" bestFit="1" customWidth="1"/>
    <col min="4328" max="4336" width="2.85546875" style="65" bestFit="1" customWidth="1"/>
    <col min="4337" max="4339" width="3" style="65" bestFit="1" customWidth="1"/>
    <col min="4340" max="4340" width="2.85546875" style="65" bestFit="1" customWidth="1"/>
    <col min="4341" max="4515" width="2.7109375" style="65"/>
    <col min="4516" max="4516" width="5.42578125" style="65" customWidth="1"/>
    <col min="4517" max="4517" width="12.5703125" style="65" customWidth="1"/>
    <col min="4518" max="4518" width="45.42578125" style="65" customWidth="1"/>
    <col min="4519" max="4519" width="18.7109375" style="65" customWidth="1"/>
    <col min="4520" max="4520" width="19.28515625" style="65" customWidth="1"/>
    <col min="4521" max="4521" width="3" style="65" customWidth="1"/>
    <col min="4522" max="4523" width="3" style="65" bestFit="1" customWidth="1"/>
    <col min="4524" max="4524" width="3.140625" style="65" customWidth="1"/>
    <col min="4525" max="4532" width="2.85546875" style="65" bestFit="1" customWidth="1"/>
    <col min="4533" max="4544" width="2.85546875" style="65" customWidth="1"/>
    <col min="4545" max="4547" width="3" style="65" bestFit="1" customWidth="1"/>
    <col min="4548" max="4556" width="2.85546875" style="65" bestFit="1" customWidth="1"/>
    <col min="4557" max="4559" width="3" style="65" bestFit="1" customWidth="1"/>
    <col min="4560" max="4568" width="2.85546875" style="65" bestFit="1" customWidth="1"/>
    <col min="4569" max="4571" width="3" style="65" bestFit="1" customWidth="1"/>
    <col min="4572" max="4580" width="2.85546875" style="65" bestFit="1" customWidth="1"/>
    <col min="4581" max="4583" width="3" style="65" bestFit="1" customWidth="1"/>
    <col min="4584" max="4592" width="2.85546875" style="65" bestFit="1" customWidth="1"/>
    <col min="4593" max="4595" width="3" style="65" bestFit="1" customWidth="1"/>
    <col min="4596" max="4596" width="2.85546875" style="65" bestFit="1" customWidth="1"/>
    <col min="4597" max="4771" width="2.7109375" style="65"/>
    <col min="4772" max="4772" width="5.42578125" style="65" customWidth="1"/>
    <col min="4773" max="4773" width="12.5703125" style="65" customWidth="1"/>
    <col min="4774" max="4774" width="45.42578125" style="65" customWidth="1"/>
    <col min="4775" max="4775" width="18.7109375" style="65" customWidth="1"/>
    <col min="4776" max="4776" width="19.28515625" style="65" customWidth="1"/>
    <col min="4777" max="4777" width="3" style="65" customWidth="1"/>
    <col min="4778" max="4779" width="3" style="65" bestFit="1" customWidth="1"/>
    <col min="4780" max="4780" width="3.140625" style="65" customWidth="1"/>
    <col min="4781" max="4788" width="2.85546875" style="65" bestFit="1" customWidth="1"/>
    <col min="4789" max="4800" width="2.85546875" style="65" customWidth="1"/>
    <col min="4801" max="4803" width="3" style="65" bestFit="1" customWidth="1"/>
    <col min="4804" max="4812" width="2.85546875" style="65" bestFit="1" customWidth="1"/>
    <col min="4813" max="4815" width="3" style="65" bestFit="1" customWidth="1"/>
    <col min="4816" max="4824" width="2.85546875" style="65" bestFit="1" customWidth="1"/>
    <col min="4825" max="4827" width="3" style="65" bestFit="1" customWidth="1"/>
    <col min="4828" max="4836" width="2.85546875" style="65" bestFit="1" customWidth="1"/>
    <col min="4837" max="4839" width="3" style="65" bestFit="1" customWidth="1"/>
    <col min="4840" max="4848" width="2.85546875" style="65" bestFit="1" customWidth="1"/>
    <col min="4849" max="4851" width="3" style="65" bestFit="1" customWidth="1"/>
    <col min="4852" max="4852" width="2.85546875" style="65" bestFit="1" customWidth="1"/>
    <col min="4853" max="5027" width="2.7109375" style="65"/>
    <col min="5028" max="5028" width="5.42578125" style="65" customWidth="1"/>
    <col min="5029" max="5029" width="12.5703125" style="65" customWidth="1"/>
    <col min="5030" max="5030" width="45.42578125" style="65" customWidth="1"/>
    <col min="5031" max="5031" width="18.7109375" style="65" customWidth="1"/>
    <col min="5032" max="5032" width="19.28515625" style="65" customWidth="1"/>
    <col min="5033" max="5033" width="3" style="65" customWidth="1"/>
    <col min="5034" max="5035" width="3" style="65" bestFit="1" customWidth="1"/>
    <col min="5036" max="5036" width="3.140625" style="65" customWidth="1"/>
    <col min="5037" max="5044" width="2.85546875" style="65" bestFit="1" customWidth="1"/>
    <col min="5045" max="5056" width="2.85546875" style="65" customWidth="1"/>
    <col min="5057" max="5059" width="3" style="65" bestFit="1" customWidth="1"/>
    <col min="5060" max="5068" width="2.85546875" style="65" bestFit="1" customWidth="1"/>
    <col min="5069" max="5071" width="3" style="65" bestFit="1" customWidth="1"/>
    <col min="5072" max="5080" width="2.85546875" style="65" bestFit="1" customWidth="1"/>
    <col min="5081" max="5083" width="3" style="65" bestFit="1" customWidth="1"/>
    <col min="5084" max="5092" width="2.85546875" style="65" bestFit="1" customWidth="1"/>
    <col min="5093" max="5095" width="3" style="65" bestFit="1" customWidth="1"/>
    <col min="5096" max="5104" width="2.85546875" style="65" bestFit="1" customWidth="1"/>
    <col min="5105" max="5107" width="3" style="65" bestFit="1" customWidth="1"/>
    <col min="5108" max="5108" width="2.85546875" style="65" bestFit="1" customWidth="1"/>
    <col min="5109" max="5283" width="2.7109375" style="65"/>
    <col min="5284" max="5284" width="5.42578125" style="65" customWidth="1"/>
    <col min="5285" max="5285" width="12.5703125" style="65" customWidth="1"/>
    <col min="5286" max="5286" width="45.42578125" style="65" customWidth="1"/>
    <col min="5287" max="5287" width="18.7109375" style="65" customWidth="1"/>
    <col min="5288" max="5288" width="19.28515625" style="65" customWidth="1"/>
    <col min="5289" max="5289" width="3" style="65" customWidth="1"/>
    <col min="5290" max="5291" width="3" style="65" bestFit="1" customWidth="1"/>
    <col min="5292" max="5292" width="3.140625" style="65" customWidth="1"/>
    <col min="5293" max="5300" width="2.85546875" style="65" bestFit="1" customWidth="1"/>
    <col min="5301" max="5312" width="2.85546875" style="65" customWidth="1"/>
    <col min="5313" max="5315" width="3" style="65" bestFit="1" customWidth="1"/>
    <col min="5316" max="5324" width="2.85546875" style="65" bestFit="1" customWidth="1"/>
    <col min="5325" max="5327" width="3" style="65" bestFit="1" customWidth="1"/>
    <col min="5328" max="5336" width="2.85546875" style="65" bestFit="1" customWidth="1"/>
    <col min="5337" max="5339" width="3" style="65" bestFit="1" customWidth="1"/>
    <col min="5340" max="5348" width="2.85546875" style="65" bestFit="1" customWidth="1"/>
    <col min="5349" max="5351" width="3" style="65" bestFit="1" customWidth="1"/>
    <col min="5352" max="5360" width="2.85546875" style="65" bestFit="1" customWidth="1"/>
    <col min="5361" max="5363" width="3" style="65" bestFit="1" customWidth="1"/>
    <col min="5364" max="5364" width="2.85546875" style="65" bestFit="1" customWidth="1"/>
    <col min="5365" max="5539" width="2.7109375" style="65"/>
    <col min="5540" max="5540" width="5.42578125" style="65" customWidth="1"/>
    <col min="5541" max="5541" width="12.5703125" style="65" customWidth="1"/>
    <col min="5542" max="5542" width="45.42578125" style="65" customWidth="1"/>
    <col min="5543" max="5543" width="18.7109375" style="65" customWidth="1"/>
    <col min="5544" max="5544" width="19.28515625" style="65" customWidth="1"/>
    <col min="5545" max="5545" width="3" style="65" customWidth="1"/>
    <col min="5546" max="5547" width="3" style="65" bestFit="1" customWidth="1"/>
    <col min="5548" max="5548" width="3.140625" style="65" customWidth="1"/>
    <col min="5549" max="5556" width="2.85546875" style="65" bestFit="1" customWidth="1"/>
    <col min="5557" max="5568" width="2.85546875" style="65" customWidth="1"/>
    <col min="5569" max="5571" width="3" style="65" bestFit="1" customWidth="1"/>
    <col min="5572" max="5580" width="2.85546875" style="65" bestFit="1" customWidth="1"/>
    <col min="5581" max="5583" width="3" style="65" bestFit="1" customWidth="1"/>
    <col min="5584" max="5592" width="2.85546875" style="65" bestFit="1" customWidth="1"/>
    <col min="5593" max="5595" width="3" style="65" bestFit="1" customWidth="1"/>
    <col min="5596" max="5604" width="2.85546875" style="65" bestFit="1" customWidth="1"/>
    <col min="5605" max="5607" width="3" style="65" bestFit="1" customWidth="1"/>
    <col min="5608" max="5616" width="2.85546875" style="65" bestFit="1" customWidth="1"/>
    <col min="5617" max="5619" width="3" style="65" bestFit="1" customWidth="1"/>
    <col min="5620" max="5620" width="2.85546875" style="65" bestFit="1" customWidth="1"/>
    <col min="5621" max="5795" width="2.7109375" style="65"/>
    <col min="5796" max="5796" width="5.42578125" style="65" customWidth="1"/>
    <col min="5797" max="5797" width="12.5703125" style="65" customWidth="1"/>
    <col min="5798" max="5798" width="45.42578125" style="65" customWidth="1"/>
    <col min="5799" max="5799" width="18.7109375" style="65" customWidth="1"/>
    <col min="5800" max="5800" width="19.28515625" style="65" customWidth="1"/>
    <col min="5801" max="5801" width="3" style="65" customWidth="1"/>
    <col min="5802" max="5803" width="3" style="65" bestFit="1" customWidth="1"/>
    <col min="5804" max="5804" width="3.140625" style="65" customWidth="1"/>
    <col min="5805" max="5812" width="2.85546875" style="65" bestFit="1" customWidth="1"/>
    <col min="5813" max="5824" width="2.85546875" style="65" customWidth="1"/>
    <col min="5825" max="5827" width="3" style="65" bestFit="1" customWidth="1"/>
    <col min="5828" max="5836" width="2.85546875" style="65" bestFit="1" customWidth="1"/>
    <col min="5837" max="5839" width="3" style="65" bestFit="1" customWidth="1"/>
    <col min="5840" max="5848" width="2.85546875" style="65" bestFit="1" customWidth="1"/>
    <col min="5849" max="5851" width="3" style="65" bestFit="1" customWidth="1"/>
    <col min="5852" max="5860" width="2.85546875" style="65" bestFit="1" customWidth="1"/>
    <col min="5861" max="5863" width="3" style="65" bestFit="1" customWidth="1"/>
    <col min="5864" max="5872" width="2.85546875" style="65" bestFit="1" customWidth="1"/>
    <col min="5873" max="5875" width="3" style="65" bestFit="1" customWidth="1"/>
    <col min="5876" max="5876" width="2.85546875" style="65" bestFit="1" customWidth="1"/>
    <col min="5877" max="6051" width="2.7109375" style="65"/>
    <col min="6052" max="6052" width="5.42578125" style="65" customWidth="1"/>
    <col min="6053" max="6053" width="12.5703125" style="65" customWidth="1"/>
    <col min="6054" max="6054" width="45.42578125" style="65" customWidth="1"/>
    <col min="6055" max="6055" width="18.7109375" style="65" customWidth="1"/>
    <col min="6056" max="6056" width="19.28515625" style="65" customWidth="1"/>
    <col min="6057" max="6057" width="3" style="65" customWidth="1"/>
    <col min="6058" max="6059" width="3" style="65" bestFit="1" customWidth="1"/>
    <col min="6060" max="6060" width="3.140625" style="65" customWidth="1"/>
    <col min="6061" max="6068" width="2.85546875" style="65" bestFit="1" customWidth="1"/>
    <col min="6069" max="6080" width="2.85546875" style="65" customWidth="1"/>
    <col min="6081" max="6083" width="3" style="65" bestFit="1" customWidth="1"/>
    <col min="6084" max="6092" width="2.85546875" style="65" bestFit="1" customWidth="1"/>
    <col min="6093" max="6095" width="3" style="65" bestFit="1" customWidth="1"/>
    <col min="6096" max="6104" width="2.85546875" style="65" bestFit="1" customWidth="1"/>
    <col min="6105" max="6107" width="3" style="65" bestFit="1" customWidth="1"/>
    <col min="6108" max="6116" width="2.85546875" style="65" bestFit="1" customWidth="1"/>
    <col min="6117" max="6119" width="3" style="65" bestFit="1" customWidth="1"/>
    <col min="6120" max="6128" width="2.85546875" style="65" bestFit="1" customWidth="1"/>
    <col min="6129" max="6131" width="3" style="65" bestFit="1" customWidth="1"/>
    <col min="6132" max="6132" width="2.85546875" style="65" bestFit="1" customWidth="1"/>
    <col min="6133" max="6307" width="2.7109375" style="65"/>
    <col min="6308" max="6308" width="5.42578125" style="65" customWidth="1"/>
    <col min="6309" max="6309" width="12.5703125" style="65" customWidth="1"/>
    <col min="6310" max="6310" width="45.42578125" style="65" customWidth="1"/>
    <col min="6311" max="6311" width="18.7109375" style="65" customWidth="1"/>
    <col min="6312" max="6312" width="19.28515625" style="65" customWidth="1"/>
    <col min="6313" max="6313" width="3" style="65" customWidth="1"/>
    <col min="6314" max="6315" width="3" style="65" bestFit="1" customWidth="1"/>
    <col min="6316" max="6316" width="3.140625" style="65" customWidth="1"/>
    <col min="6317" max="6324" width="2.85546875" style="65" bestFit="1" customWidth="1"/>
    <col min="6325" max="6336" width="2.85546875" style="65" customWidth="1"/>
    <col min="6337" max="6339" width="3" style="65" bestFit="1" customWidth="1"/>
    <col min="6340" max="6348" width="2.85546875" style="65" bestFit="1" customWidth="1"/>
    <col min="6349" max="6351" width="3" style="65" bestFit="1" customWidth="1"/>
    <col min="6352" max="6360" width="2.85546875" style="65" bestFit="1" customWidth="1"/>
    <col min="6361" max="6363" width="3" style="65" bestFit="1" customWidth="1"/>
    <col min="6364" max="6372" width="2.85546875" style="65" bestFit="1" customWidth="1"/>
    <col min="6373" max="6375" width="3" style="65" bestFit="1" customWidth="1"/>
    <col min="6376" max="6384" width="2.85546875" style="65" bestFit="1" customWidth="1"/>
    <col min="6385" max="6387" width="3" style="65" bestFit="1" customWidth="1"/>
    <col min="6388" max="6388" width="2.85546875" style="65" bestFit="1" customWidth="1"/>
    <col min="6389" max="6563" width="2.7109375" style="65"/>
    <col min="6564" max="6564" width="5.42578125" style="65" customWidth="1"/>
    <col min="6565" max="6565" width="12.5703125" style="65" customWidth="1"/>
    <col min="6566" max="6566" width="45.42578125" style="65" customWidth="1"/>
    <col min="6567" max="6567" width="18.7109375" style="65" customWidth="1"/>
    <col min="6568" max="6568" width="19.28515625" style="65" customWidth="1"/>
    <col min="6569" max="6569" width="3" style="65" customWidth="1"/>
    <col min="6570" max="6571" width="3" style="65" bestFit="1" customWidth="1"/>
    <col min="6572" max="6572" width="3.140625" style="65" customWidth="1"/>
    <col min="6573" max="6580" width="2.85546875" style="65" bestFit="1" customWidth="1"/>
    <col min="6581" max="6592" width="2.85546875" style="65" customWidth="1"/>
    <col min="6593" max="6595" width="3" style="65" bestFit="1" customWidth="1"/>
    <col min="6596" max="6604" width="2.85546875" style="65" bestFit="1" customWidth="1"/>
    <col min="6605" max="6607" width="3" style="65" bestFit="1" customWidth="1"/>
    <col min="6608" max="6616" width="2.85546875" style="65" bestFit="1" customWidth="1"/>
    <col min="6617" max="6619" width="3" style="65" bestFit="1" customWidth="1"/>
    <col min="6620" max="6628" width="2.85546875" style="65" bestFit="1" customWidth="1"/>
    <col min="6629" max="6631" width="3" style="65" bestFit="1" customWidth="1"/>
    <col min="6632" max="6640" width="2.85546875" style="65" bestFit="1" customWidth="1"/>
    <col min="6641" max="6643" width="3" style="65" bestFit="1" customWidth="1"/>
    <col min="6644" max="6644" width="2.85546875" style="65" bestFit="1" customWidth="1"/>
    <col min="6645" max="6819" width="2.7109375" style="65"/>
    <col min="6820" max="6820" width="5.42578125" style="65" customWidth="1"/>
    <col min="6821" max="6821" width="12.5703125" style="65" customWidth="1"/>
    <col min="6822" max="6822" width="45.42578125" style="65" customWidth="1"/>
    <col min="6823" max="6823" width="18.7109375" style="65" customWidth="1"/>
    <col min="6824" max="6824" width="19.28515625" style="65" customWidth="1"/>
    <col min="6825" max="6825" width="3" style="65" customWidth="1"/>
    <col min="6826" max="6827" width="3" style="65" bestFit="1" customWidth="1"/>
    <col min="6828" max="6828" width="3.140625" style="65" customWidth="1"/>
    <col min="6829" max="6836" width="2.85546875" style="65" bestFit="1" customWidth="1"/>
    <col min="6837" max="6848" width="2.85546875" style="65" customWidth="1"/>
    <col min="6849" max="6851" width="3" style="65" bestFit="1" customWidth="1"/>
    <col min="6852" max="6860" width="2.85546875" style="65" bestFit="1" customWidth="1"/>
    <col min="6861" max="6863" width="3" style="65" bestFit="1" customWidth="1"/>
    <col min="6864" max="6872" width="2.85546875" style="65" bestFit="1" customWidth="1"/>
    <col min="6873" max="6875" width="3" style="65" bestFit="1" customWidth="1"/>
    <col min="6876" max="6884" width="2.85546875" style="65" bestFit="1" customWidth="1"/>
    <col min="6885" max="6887" width="3" style="65" bestFit="1" customWidth="1"/>
    <col min="6888" max="6896" width="2.85546875" style="65" bestFit="1" customWidth="1"/>
    <col min="6897" max="6899" width="3" style="65" bestFit="1" customWidth="1"/>
    <col min="6900" max="6900" width="2.85546875" style="65" bestFit="1" customWidth="1"/>
    <col min="6901" max="7075" width="2.7109375" style="65"/>
    <col min="7076" max="7076" width="5.42578125" style="65" customWidth="1"/>
    <col min="7077" max="7077" width="12.5703125" style="65" customWidth="1"/>
    <col min="7078" max="7078" width="45.42578125" style="65" customWidth="1"/>
    <col min="7079" max="7079" width="18.7109375" style="65" customWidth="1"/>
    <col min="7080" max="7080" width="19.28515625" style="65" customWidth="1"/>
    <col min="7081" max="7081" width="3" style="65" customWidth="1"/>
    <col min="7082" max="7083" width="3" style="65" bestFit="1" customWidth="1"/>
    <col min="7084" max="7084" width="3.140625" style="65" customWidth="1"/>
    <col min="7085" max="7092" width="2.85546875" style="65" bestFit="1" customWidth="1"/>
    <col min="7093" max="7104" width="2.85546875" style="65" customWidth="1"/>
    <col min="7105" max="7107" width="3" style="65" bestFit="1" customWidth="1"/>
    <col min="7108" max="7116" width="2.85546875" style="65" bestFit="1" customWidth="1"/>
    <col min="7117" max="7119" width="3" style="65" bestFit="1" customWidth="1"/>
    <col min="7120" max="7128" width="2.85546875" style="65" bestFit="1" customWidth="1"/>
    <col min="7129" max="7131" width="3" style="65" bestFit="1" customWidth="1"/>
    <col min="7132" max="7140" width="2.85546875" style="65" bestFit="1" customWidth="1"/>
    <col min="7141" max="7143" width="3" style="65" bestFit="1" customWidth="1"/>
    <col min="7144" max="7152" width="2.85546875" style="65" bestFit="1" customWidth="1"/>
    <col min="7153" max="7155" width="3" style="65" bestFit="1" customWidth="1"/>
    <col min="7156" max="7156" width="2.85546875" style="65" bestFit="1" customWidth="1"/>
    <col min="7157" max="7331" width="2.7109375" style="65"/>
    <col min="7332" max="7332" width="5.42578125" style="65" customWidth="1"/>
    <col min="7333" max="7333" width="12.5703125" style="65" customWidth="1"/>
    <col min="7334" max="7334" width="45.42578125" style="65" customWidth="1"/>
    <col min="7335" max="7335" width="18.7109375" style="65" customWidth="1"/>
    <col min="7336" max="7336" width="19.28515625" style="65" customWidth="1"/>
    <col min="7337" max="7337" width="3" style="65" customWidth="1"/>
    <col min="7338" max="7339" width="3" style="65" bestFit="1" customWidth="1"/>
    <col min="7340" max="7340" width="3.140625" style="65" customWidth="1"/>
    <col min="7341" max="7348" width="2.85546875" style="65" bestFit="1" customWidth="1"/>
    <col min="7349" max="7360" width="2.85546875" style="65" customWidth="1"/>
    <col min="7361" max="7363" width="3" style="65" bestFit="1" customWidth="1"/>
    <col min="7364" max="7372" width="2.85546875" style="65" bestFit="1" customWidth="1"/>
    <col min="7373" max="7375" width="3" style="65" bestFit="1" customWidth="1"/>
    <col min="7376" max="7384" width="2.85546875" style="65" bestFit="1" customWidth="1"/>
    <col min="7385" max="7387" width="3" style="65" bestFit="1" customWidth="1"/>
    <col min="7388" max="7396" width="2.85546875" style="65" bestFit="1" customWidth="1"/>
    <col min="7397" max="7399" width="3" style="65" bestFit="1" customWidth="1"/>
    <col min="7400" max="7408" width="2.85546875" style="65" bestFit="1" customWidth="1"/>
    <col min="7409" max="7411" width="3" style="65" bestFit="1" customWidth="1"/>
    <col min="7412" max="7412" width="2.85546875" style="65" bestFit="1" customWidth="1"/>
    <col min="7413" max="7587" width="2.7109375" style="65"/>
    <col min="7588" max="7588" width="5.42578125" style="65" customWidth="1"/>
    <col min="7589" max="7589" width="12.5703125" style="65" customWidth="1"/>
    <col min="7590" max="7590" width="45.42578125" style="65" customWidth="1"/>
    <col min="7591" max="7591" width="18.7109375" style="65" customWidth="1"/>
    <col min="7592" max="7592" width="19.28515625" style="65" customWidth="1"/>
    <col min="7593" max="7593" width="3" style="65" customWidth="1"/>
    <col min="7594" max="7595" width="3" style="65" bestFit="1" customWidth="1"/>
    <col min="7596" max="7596" width="3.140625" style="65" customWidth="1"/>
    <col min="7597" max="7604" width="2.85546875" style="65" bestFit="1" customWidth="1"/>
    <col min="7605" max="7616" width="2.85546875" style="65" customWidth="1"/>
    <col min="7617" max="7619" width="3" style="65" bestFit="1" customWidth="1"/>
    <col min="7620" max="7628" width="2.85546875" style="65" bestFit="1" customWidth="1"/>
    <col min="7629" max="7631" width="3" style="65" bestFit="1" customWidth="1"/>
    <col min="7632" max="7640" width="2.85546875" style="65" bestFit="1" customWidth="1"/>
    <col min="7641" max="7643" width="3" style="65" bestFit="1" customWidth="1"/>
    <col min="7644" max="7652" width="2.85546875" style="65" bestFit="1" customWidth="1"/>
    <col min="7653" max="7655" width="3" style="65" bestFit="1" customWidth="1"/>
    <col min="7656" max="7664" width="2.85546875" style="65" bestFit="1" customWidth="1"/>
    <col min="7665" max="7667" width="3" style="65" bestFit="1" customWidth="1"/>
    <col min="7668" max="7668" width="2.85546875" style="65" bestFit="1" customWidth="1"/>
    <col min="7669" max="7843" width="2.7109375" style="65"/>
    <col min="7844" max="7844" width="5.42578125" style="65" customWidth="1"/>
    <col min="7845" max="7845" width="12.5703125" style="65" customWidth="1"/>
    <col min="7846" max="7846" width="45.42578125" style="65" customWidth="1"/>
    <col min="7847" max="7847" width="18.7109375" style="65" customWidth="1"/>
    <col min="7848" max="7848" width="19.28515625" style="65" customWidth="1"/>
    <col min="7849" max="7849" width="3" style="65" customWidth="1"/>
    <col min="7850" max="7851" width="3" style="65" bestFit="1" customWidth="1"/>
    <col min="7852" max="7852" width="3.140625" style="65" customWidth="1"/>
    <col min="7853" max="7860" width="2.85546875" style="65" bestFit="1" customWidth="1"/>
    <col min="7861" max="7872" width="2.85546875" style="65" customWidth="1"/>
    <col min="7873" max="7875" width="3" style="65" bestFit="1" customWidth="1"/>
    <col min="7876" max="7884" width="2.85546875" style="65" bestFit="1" customWidth="1"/>
    <col min="7885" max="7887" width="3" style="65" bestFit="1" customWidth="1"/>
    <col min="7888" max="7896" width="2.85546875" style="65" bestFit="1" customWidth="1"/>
    <col min="7897" max="7899" width="3" style="65" bestFit="1" customWidth="1"/>
    <col min="7900" max="7908" width="2.85546875" style="65" bestFit="1" customWidth="1"/>
    <col min="7909" max="7911" width="3" style="65" bestFit="1" customWidth="1"/>
    <col min="7912" max="7920" width="2.85546875" style="65" bestFit="1" customWidth="1"/>
    <col min="7921" max="7923" width="3" style="65" bestFit="1" customWidth="1"/>
    <col min="7924" max="7924" width="2.85546875" style="65" bestFit="1" customWidth="1"/>
    <col min="7925" max="8099" width="2.7109375" style="65"/>
    <col min="8100" max="8100" width="5.42578125" style="65" customWidth="1"/>
    <col min="8101" max="8101" width="12.5703125" style="65" customWidth="1"/>
    <col min="8102" max="8102" width="45.42578125" style="65" customWidth="1"/>
    <col min="8103" max="8103" width="18.7109375" style="65" customWidth="1"/>
    <col min="8104" max="8104" width="19.28515625" style="65" customWidth="1"/>
    <col min="8105" max="8105" width="3" style="65" customWidth="1"/>
    <col min="8106" max="8107" width="3" style="65" bestFit="1" customWidth="1"/>
    <col min="8108" max="8108" width="3.140625" style="65" customWidth="1"/>
    <col min="8109" max="8116" width="2.85546875" style="65" bestFit="1" customWidth="1"/>
    <col min="8117" max="8128" width="2.85546875" style="65" customWidth="1"/>
    <col min="8129" max="8131" width="3" style="65" bestFit="1" customWidth="1"/>
    <col min="8132" max="8140" width="2.85546875" style="65" bestFit="1" customWidth="1"/>
    <col min="8141" max="8143" width="3" style="65" bestFit="1" customWidth="1"/>
    <col min="8144" max="8152" width="2.85546875" style="65" bestFit="1" customWidth="1"/>
    <col min="8153" max="8155" width="3" style="65" bestFit="1" customWidth="1"/>
    <col min="8156" max="8164" width="2.85546875" style="65" bestFit="1" customWidth="1"/>
    <col min="8165" max="8167" width="3" style="65" bestFit="1" customWidth="1"/>
    <col min="8168" max="8176" width="2.85546875" style="65" bestFit="1" customWidth="1"/>
    <col min="8177" max="8179" width="3" style="65" bestFit="1" customWidth="1"/>
    <col min="8180" max="8180" width="2.85546875" style="65" bestFit="1" customWidth="1"/>
    <col min="8181" max="8355" width="2.7109375" style="65"/>
    <col min="8356" max="8356" width="5.42578125" style="65" customWidth="1"/>
    <col min="8357" max="8357" width="12.5703125" style="65" customWidth="1"/>
    <col min="8358" max="8358" width="45.42578125" style="65" customWidth="1"/>
    <col min="8359" max="8359" width="18.7109375" style="65" customWidth="1"/>
    <col min="8360" max="8360" width="19.28515625" style="65" customWidth="1"/>
    <col min="8361" max="8361" width="3" style="65" customWidth="1"/>
    <col min="8362" max="8363" width="3" style="65" bestFit="1" customWidth="1"/>
    <col min="8364" max="8364" width="3.140625" style="65" customWidth="1"/>
    <col min="8365" max="8372" width="2.85546875" style="65" bestFit="1" customWidth="1"/>
    <col min="8373" max="8384" width="2.85546875" style="65" customWidth="1"/>
    <col min="8385" max="8387" width="3" style="65" bestFit="1" customWidth="1"/>
    <col min="8388" max="8396" width="2.85546875" style="65" bestFit="1" customWidth="1"/>
    <col min="8397" max="8399" width="3" style="65" bestFit="1" customWidth="1"/>
    <col min="8400" max="8408" width="2.85546875" style="65" bestFit="1" customWidth="1"/>
    <col min="8409" max="8411" width="3" style="65" bestFit="1" customWidth="1"/>
    <col min="8412" max="8420" width="2.85546875" style="65" bestFit="1" customWidth="1"/>
    <col min="8421" max="8423" width="3" style="65" bestFit="1" customWidth="1"/>
    <col min="8424" max="8432" width="2.85546875" style="65" bestFit="1" customWidth="1"/>
    <col min="8433" max="8435" width="3" style="65" bestFit="1" customWidth="1"/>
    <col min="8436" max="8436" width="2.85546875" style="65" bestFit="1" customWidth="1"/>
    <col min="8437" max="8611" width="2.7109375" style="65"/>
    <col min="8612" max="8612" width="5.42578125" style="65" customWidth="1"/>
    <col min="8613" max="8613" width="12.5703125" style="65" customWidth="1"/>
    <col min="8614" max="8614" width="45.42578125" style="65" customWidth="1"/>
    <col min="8615" max="8615" width="18.7109375" style="65" customWidth="1"/>
    <col min="8616" max="8616" width="19.28515625" style="65" customWidth="1"/>
    <col min="8617" max="8617" width="3" style="65" customWidth="1"/>
    <col min="8618" max="8619" width="3" style="65" bestFit="1" customWidth="1"/>
    <col min="8620" max="8620" width="3.140625" style="65" customWidth="1"/>
    <col min="8621" max="8628" width="2.85546875" style="65" bestFit="1" customWidth="1"/>
    <col min="8629" max="8640" width="2.85546875" style="65" customWidth="1"/>
    <col min="8641" max="8643" width="3" style="65" bestFit="1" customWidth="1"/>
    <col min="8644" max="8652" width="2.85546875" style="65" bestFit="1" customWidth="1"/>
    <col min="8653" max="8655" width="3" style="65" bestFit="1" customWidth="1"/>
    <col min="8656" max="8664" width="2.85546875" style="65" bestFit="1" customWidth="1"/>
    <col min="8665" max="8667" width="3" style="65" bestFit="1" customWidth="1"/>
    <col min="8668" max="8676" width="2.85546875" style="65" bestFit="1" customWidth="1"/>
    <col min="8677" max="8679" width="3" style="65" bestFit="1" customWidth="1"/>
    <col min="8680" max="8688" width="2.85546875" style="65" bestFit="1" customWidth="1"/>
    <col min="8689" max="8691" width="3" style="65" bestFit="1" customWidth="1"/>
    <col min="8692" max="8692" width="2.85546875" style="65" bestFit="1" customWidth="1"/>
    <col min="8693" max="8867" width="2.7109375" style="65"/>
    <col min="8868" max="8868" width="5.42578125" style="65" customWidth="1"/>
    <col min="8869" max="8869" width="12.5703125" style="65" customWidth="1"/>
    <col min="8870" max="8870" width="45.42578125" style="65" customWidth="1"/>
    <col min="8871" max="8871" width="18.7109375" style="65" customWidth="1"/>
    <col min="8872" max="8872" width="19.28515625" style="65" customWidth="1"/>
    <col min="8873" max="8873" width="3" style="65" customWidth="1"/>
    <col min="8874" max="8875" width="3" style="65" bestFit="1" customWidth="1"/>
    <col min="8876" max="8876" width="3.140625" style="65" customWidth="1"/>
    <col min="8877" max="8884" width="2.85546875" style="65" bestFit="1" customWidth="1"/>
    <col min="8885" max="8896" width="2.85546875" style="65" customWidth="1"/>
    <col min="8897" max="8899" width="3" style="65" bestFit="1" customWidth="1"/>
    <col min="8900" max="8908" width="2.85546875" style="65" bestFit="1" customWidth="1"/>
    <col min="8909" max="8911" width="3" style="65" bestFit="1" customWidth="1"/>
    <col min="8912" max="8920" width="2.85546875" style="65" bestFit="1" customWidth="1"/>
    <col min="8921" max="8923" width="3" style="65" bestFit="1" customWidth="1"/>
    <col min="8924" max="8932" width="2.85546875" style="65" bestFit="1" customWidth="1"/>
    <col min="8933" max="8935" width="3" style="65" bestFit="1" customWidth="1"/>
    <col min="8936" max="8944" width="2.85546875" style="65" bestFit="1" customWidth="1"/>
    <col min="8945" max="8947" width="3" style="65" bestFit="1" customWidth="1"/>
    <col min="8948" max="8948" width="2.85546875" style="65" bestFit="1" customWidth="1"/>
    <col min="8949" max="9123" width="2.7109375" style="65"/>
    <col min="9124" max="9124" width="5.42578125" style="65" customWidth="1"/>
    <col min="9125" max="9125" width="12.5703125" style="65" customWidth="1"/>
    <col min="9126" max="9126" width="45.42578125" style="65" customWidth="1"/>
    <col min="9127" max="9127" width="18.7109375" style="65" customWidth="1"/>
    <col min="9128" max="9128" width="19.28515625" style="65" customWidth="1"/>
    <col min="9129" max="9129" width="3" style="65" customWidth="1"/>
    <col min="9130" max="9131" width="3" style="65" bestFit="1" customWidth="1"/>
    <col min="9132" max="9132" width="3.140625" style="65" customWidth="1"/>
    <col min="9133" max="9140" width="2.85546875" style="65" bestFit="1" customWidth="1"/>
    <col min="9141" max="9152" width="2.85546875" style="65" customWidth="1"/>
    <col min="9153" max="9155" width="3" style="65" bestFit="1" customWidth="1"/>
    <col min="9156" max="9164" width="2.85546875" style="65" bestFit="1" customWidth="1"/>
    <col min="9165" max="9167" width="3" style="65" bestFit="1" customWidth="1"/>
    <col min="9168" max="9176" width="2.85546875" style="65" bestFit="1" customWidth="1"/>
    <col min="9177" max="9179" width="3" style="65" bestFit="1" customWidth="1"/>
    <col min="9180" max="9188" width="2.85546875" style="65" bestFit="1" customWidth="1"/>
    <col min="9189" max="9191" width="3" style="65" bestFit="1" customWidth="1"/>
    <col min="9192" max="9200" width="2.85546875" style="65" bestFit="1" customWidth="1"/>
    <col min="9201" max="9203" width="3" style="65" bestFit="1" customWidth="1"/>
    <col min="9204" max="9204" width="2.85546875" style="65" bestFit="1" customWidth="1"/>
    <col min="9205" max="9379" width="2.7109375" style="65"/>
    <col min="9380" max="9380" width="5.42578125" style="65" customWidth="1"/>
    <col min="9381" max="9381" width="12.5703125" style="65" customWidth="1"/>
    <col min="9382" max="9382" width="45.42578125" style="65" customWidth="1"/>
    <col min="9383" max="9383" width="18.7109375" style="65" customWidth="1"/>
    <col min="9384" max="9384" width="19.28515625" style="65" customWidth="1"/>
    <col min="9385" max="9385" width="3" style="65" customWidth="1"/>
    <col min="9386" max="9387" width="3" style="65" bestFit="1" customWidth="1"/>
    <col min="9388" max="9388" width="3.140625" style="65" customWidth="1"/>
    <col min="9389" max="9396" width="2.85546875" style="65" bestFit="1" customWidth="1"/>
    <col min="9397" max="9408" width="2.85546875" style="65" customWidth="1"/>
    <col min="9409" max="9411" width="3" style="65" bestFit="1" customWidth="1"/>
    <col min="9412" max="9420" width="2.85546875" style="65" bestFit="1" customWidth="1"/>
    <col min="9421" max="9423" width="3" style="65" bestFit="1" customWidth="1"/>
    <col min="9424" max="9432" width="2.85546875" style="65" bestFit="1" customWidth="1"/>
    <col min="9433" max="9435" width="3" style="65" bestFit="1" customWidth="1"/>
    <col min="9436" max="9444" width="2.85546875" style="65" bestFit="1" customWidth="1"/>
    <col min="9445" max="9447" width="3" style="65" bestFit="1" customWidth="1"/>
    <col min="9448" max="9456" width="2.85546875" style="65" bestFit="1" customWidth="1"/>
    <col min="9457" max="9459" width="3" style="65" bestFit="1" customWidth="1"/>
    <col min="9460" max="9460" width="2.85546875" style="65" bestFit="1" customWidth="1"/>
    <col min="9461" max="9635" width="2.7109375" style="65"/>
    <col min="9636" max="9636" width="5.42578125" style="65" customWidth="1"/>
    <col min="9637" max="9637" width="12.5703125" style="65" customWidth="1"/>
    <col min="9638" max="9638" width="45.42578125" style="65" customWidth="1"/>
    <col min="9639" max="9639" width="18.7109375" style="65" customWidth="1"/>
    <col min="9640" max="9640" width="19.28515625" style="65" customWidth="1"/>
    <col min="9641" max="9641" width="3" style="65" customWidth="1"/>
    <col min="9642" max="9643" width="3" style="65" bestFit="1" customWidth="1"/>
    <col min="9644" max="9644" width="3.140625" style="65" customWidth="1"/>
    <col min="9645" max="9652" width="2.85546875" style="65" bestFit="1" customWidth="1"/>
    <col min="9653" max="9664" width="2.85546875" style="65" customWidth="1"/>
    <col min="9665" max="9667" width="3" style="65" bestFit="1" customWidth="1"/>
    <col min="9668" max="9676" width="2.85546875" style="65" bestFit="1" customWidth="1"/>
    <col min="9677" max="9679" width="3" style="65" bestFit="1" customWidth="1"/>
    <col min="9680" max="9688" width="2.85546875" style="65" bestFit="1" customWidth="1"/>
    <col min="9689" max="9691" width="3" style="65" bestFit="1" customWidth="1"/>
    <col min="9692" max="9700" width="2.85546875" style="65" bestFit="1" customWidth="1"/>
    <col min="9701" max="9703" width="3" style="65" bestFit="1" customWidth="1"/>
    <col min="9704" max="9712" width="2.85546875" style="65" bestFit="1" customWidth="1"/>
    <col min="9713" max="9715" width="3" style="65" bestFit="1" customWidth="1"/>
    <col min="9716" max="9716" width="2.85546875" style="65" bestFit="1" customWidth="1"/>
    <col min="9717" max="9891" width="2.7109375" style="65"/>
    <col min="9892" max="9892" width="5.42578125" style="65" customWidth="1"/>
    <col min="9893" max="9893" width="12.5703125" style="65" customWidth="1"/>
    <col min="9894" max="9894" width="45.42578125" style="65" customWidth="1"/>
    <col min="9895" max="9895" width="18.7109375" style="65" customWidth="1"/>
    <col min="9896" max="9896" width="19.28515625" style="65" customWidth="1"/>
    <col min="9897" max="9897" width="3" style="65" customWidth="1"/>
    <col min="9898" max="9899" width="3" style="65" bestFit="1" customWidth="1"/>
    <col min="9900" max="9900" width="3.140625" style="65" customWidth="1"/>
    <col min="9901" max="9908" width="2.85546875" style="65" bestFit="1" customWidth="1"/>
    <col min="9909" max="9920" width="2.85546875" style="65" customWidth="1"/>
    <col min="9921" max="9923" width="3" style="65" bestFit="1" customWidth="1"/>
    <col min="9924" max="9932" width="2.85546875" style="65" bestFit="1" customWidth="1"/>
    <col min="9933" max="9935" width="3" style="65" bestFit="1" customWidth="1"/>
    <col min="9936" max="9944" width="2.85546875" style="65" bestFit="1" customWidth="1"/>
    <col min="9945" max="9947" width="3" style="65" bestFit="1" customWidth="1"/>
    <col min="9948" max="9956" width="2.85546875" style="65" bestFit="1" customWidth="1"/>
    <col min="9957" max="9959" width="3" style="65" bestFit="1" customWidth="1"/>
    <col min="9960" max="9968" width="2.85546875" style="65" bestFit="1" customWidth="1"/>
    <col min="9969" max="9971" width="3" style="65" bestFit="1" customWidth="1"/>
    <col min="9972" max="9972" width="2.85546875" style="65" bestFit="1" customWidth="1"/>
    <col min="9973" max="10147" width="2.7109375" style="65"/>
    <col min="10148" max="10148" width="5.42578125" style="65" customWidth="1"/>
    <col min="10149" max="10149" width="12.5703125" style="65" customWidth="1"/>
    <col min="10150" max="10150" width="45.42578125" style="65" customWidth="1"/>
    <col min="10151" max="10151" width="18.7109375" style="65" customWidth="1"/>
    <col min="10152" max="10152" width="19.28515625" style="65" customWidth="1"/>
    <col min="10153" max="10153" width="3" style="65" customWidth="1"/>
    <col min="10154" max="10155" width="3" style="65" bestFit="1" customWidth="1"/>
    <col min="10156" max="10156" width="3.140625" style="65" customWidth="1"/>
    <col min="10157" max="10164" width="2.85546875" style="65" bestFit="1" customWidth="1"/>
    <col min="10165" max="10176" width="2.85546875" style="65" customWidth="1"/>
    <col min="10177" max="10179" width="3" style="65" bestFit="1" customWidth="1"/>
    <col min="10180" max="10188" width="2.85546875" style="65" bestFit="1" customWidth="1"/>
    <col min="10189" max="10191" width="3" style="65" bestFit="1" customWidth="1"/>
    <col min="10192" max="10200" width="2.85546875" style="65" bestFit="1" customWidth="1"/>
    <col min="10201" max="10203" width="3" style="65" bestFit="1" customWidth="1"/>
    <col min="10204" max="10212" width="2.85546875" style="65" bestFit="1" customWidth="1"/>
    <col min="10213" max="10215" width="3" style="65" bestFit="1" customWidth="1"/>
    <col min="10216" max="10224" width="2.85546875" style="65" bestFit="1" customWidth="1"/>
    <col min="10225" max="10227" width="3" style="65" bestFit="1" customWidth="1"/>
    <col min="10228" max="10228" width="2.85546875" style="65" bestFit="1" customWidth="1"/>
    <col min="10229" max="10403" width="2.7109375" style="65"/>
    <col min="10404" max="10404" width="5.42578125" style="65" customWidth="1"/>
    <col min="10405" max="10405" width="12.5703125" style="65" customWidth="1"/>
    <col min="10406" max="10406" width="45.42578125" style="65" customWidth="1"/>
    <col min="10407" max="10407" width="18.7109375" style="65" customWidth="1"/>
    <col min="10408" max="10408" width="19.28515625" style="65" customWidth="1"/>
    <col min="10409" max="10409" width="3" style="65" customWidth="1"/>
    <col min="10410" max="10411" width="3" style="65" bestFit="1" customWidth="1"/>
    <col min="10412" max="10412" width="3.140625" style="65" customWidth="1"/>
    <col min="10413" max="10420" width="2.85546875" style="65" bestFit="1" customWidth="1"/>
    <col min="10421" max="10432" width="2.85546875" style="65" customWidth="1"/>
    <col min="10433" max="10435" width="3" style="65" bestFit="1" customWidth="1"/>
    <col min="10436" max="10444" width="2.85546875" style="65" bestFit="1" customWidth="1"/>
    <col min="10445" max="10447" width="3" style="65" bestFit="1" customWidth="1"/>
    <col min="10448" max="10456" width="2.85546875" style="65" bestFit="1" customWidth="1"/>
    <col min="10457" max="10459" width="3" style="65" bestFit="1" customWidth="1"/>
    <col min="10460" max="10468" width="2.85546875" style="65" bestFit="1" customWidth="1"/>
    <col min="10469" max="10471" width="3" style="65" bestFit="1" customWidth="1"/>
    <col min="10472" max="10480" width="2.85546875" style="65" bestFit="1" customWidth="1"/>
    <col min="10481" max="10483" width="3" style="65" bestFit="1" customWidth="1"/>
    <col min="10484" max="10484" width="2.85546875" style="65" bestFit="1" customWidth="1"/>
    <col min="10485" max="10659" width="2.7109375" style="65"/>
    <col min="10660" max="10660" width="5.42578125" style="65" customWidth="1"/>
    <col min="10661" max="10661" width="12.5703125" style="65" customWidth="1"/>
    <col min="10662" max="10662" width="45.42578125" style="65" customWidth="1"/>
    <col min="10663" max="10663" width="18.7109375" style="65" customWidth="1"/>
    <col min="10664" max="10664" width="19.28515625" style="65" customWidth="1"/>
    <col min="10665" max="10665" width="3" style="65" customWidth="1"/>
    <col min="10666" max="10667" width="3" style="65" bestFit="1" customWidth="1"/>
    <col min="10668" max="10668" width="3.140625" style="65" customWidth="1"/>
    <col min="10669" max="10676" width="2.85546875" style="65" bestFit="1" customWidth="1"/>
    <col min="10677" max="10688" width="2.85546875" style="65" customWidth="1"/>
    <col min="10689" max="10691" width="3" style="65" bestFit="1" customWidth="1"/>
    <col min="10692" max="10700" width="2.85546875" style="65" bestFit="1" customWidth="1"/>
    <col min="10701" max="10703" width="3" style="65" bestFit="1" customWidth="1"/>
    <col min="10704" max="10712" width="2.85546875" style="65" bestFit="1" customWidth="1"/>
    <col min="10713" max="10715" width="3" style="65" bestFit="1" customWidth="1"/>
    <col min="10716" max="10724" width="2.85546875" style="65" bestFit="1" customWidth="1"/>
    <col min="10725" max="10727" width="3" style="65" bestFit="1" customWidth="1"/>
    <col min="10728" max="10736" width="2.85546875" style="65" bestFit="1" customWidth="1"/>
    <col min="10737" max="10739" width="3" style="65" bestFit="1" customWidth="1"/>
    <col min="10740" max="10740" width="2.85546875" style="65" bestFit="1" customWidth="1"/>
    <col min="10741" max="10915" width="2.7109375" style="65"/>
    <col min="10916" max="10916" width="5.42578125" style="65" customWidth="1"/>
    <col min="10917" max="10917" width="12.5703125" style="65" customWidth="1"/>
    <col min="10918" max="10918" width="45.42578125" style="65" customWidth="1"/>
    <col min="10919" max="10919" width="18.7109375" style="65" customWidth="1"/>
    <col min="10920" max="10920" width="19.28515625" style="65" customWidth="1"/>
    <col min="10921" max="10921" width="3" style="65" customWidth="1"/>
    <col min="10922" max="10923" width="3" style="65" bestFit="1" customWidth="1"/>
    <col min="10924" max="10924" width="3.140625" style="65" customWidth="1"/>
    <col min="10925" max="10932" width="2.85546875" style="65" bestFit="1" customWidth="1"/>
    <col min="10933" max="10944" width="2.85546875" style="65" customWidth="1"/>
    <col min="10945" max="10947" width="3" style="65" bestFit="1" customWidth="1"/>
    <col min="10948" max="10956" width="2.85546875" style="65" bestFit="1" customWidth="1"/>
    <col min="10957" max="10959" width="3" style="65" bestFit="1" customWidth="1"/>
    <col min="10960" max="10968" width="2.85546875" style="65" bestFit="1" customWidth="1"/>
    <col min="10969" max="10971" width="3" style="65" bestFit="1" customWidth="1"/>
    <col min="10972" max="10980" width="2.85546875" style="65" bestFit="1" customWidth="1"/>
    <col min="10981" max="10983" width="3" style="65" bestFit="1" customWidth="1"/>
    <col min="10984" max="10992" width="2.85546875" style="65" bestFit="1" customWidth="1"/>
    <col min="10993" max="10995" width="3" style="65" bestFit="1" customWidth="1"/>
    <col min="10996" max="10996" width="2.85546875" style="65" bestFit="1" customWidth="1"/>
    <col min="10997" max="11171" width="2.7109375" style="65"/>
    <col min="11172" max="11172" width="5.42578125" style="65" customWidth="1"/>
    <col min="11173" max="11173" width="12.5703125" style="65" customWidth="1"/>
    <col min="11174" max="11174" width="45.42578125" style="65" customWidth="1"/>
    <col min="11175" max="11175" width="18.7109375" style="65" customWidth="1"/>
    <col min="11176" max="11176" width="19.28515625" style="65" customWidth="1"/>
    <col min="11177" max="11177" width="3" style="65" customWidth="1"/>
    <col min="11178" max="11179" width="3" style="65" bestFit="1" customWidth="1"/>
    <col min="11180" max="11180" width="3.140625" style="65" customWidth="1"/>
    <col min="11181" max="11188" width="2.85546875" style="65" bestFit="1" customWidth="1"/>
    <col min="11189" max="11200" width="2.85546875" style="65" customWidth="1"/>
    <col min="11201" max="11203" width="3" style="65" bestFit="1" customWidth="1"/>
    <col min="11204" max="11212" width="2.85546875" style="65" bestFit="1" customWidth="1"/>
    <col min="11213" max="11215" width="3" style="65" bestFit="1" customWidth="1"/>
    <col min="11216" max="11224" width="2.85546875" style="65" bestFit="1" customWidth="1"/>
    <col min="11225" max="11227" width="3" style="65" bestFit="1" customWidth="1"/>
    <col min="11228" max="11236" width="2.85546875" style="65" bestFit="1" customWidth="1"/>
    <col min="11237" max="11239" width="3" style="65" bestFit="1" customWidth="1"/>
    <col min="11240" max="11248" width="2.85546875" style="65" bestFit="1" customWidth="1"/>
    <col min="11249" max="11251" width="3" style="65" bestFit="1" customWidth="1"/>
    <col min="11252" max="11252" width="2.85546875" style="65" bestFit="1" customWidth="1"/>
    <col min="11253" max="11427" width="2.7109375" style="65"/>
    <col min="11428" max="11428" width="5.42578125" style="65" customWidth="1"/>
    <col min="11429" max="11429" width="12.5703125" style="65" customWidth="1"/>
    <col min="11430" max="11430" width="45.42578125" style="65" customWidth="1"/>
    <col min="11431" max="11431" width="18.7109375" style="65" customWidth="1"/>
    <col min="11432" max="11432" width="19.28515625" style="65" customWidth="1"/>
    <col min="11433" max="11433" width="3" style="65" customWidth="1"/>
    <col min="11434" max="11435" width="3" style="65" bestFit="1" customWidth="1"/>
    <col min="11436" max="11436" width="3.140625" style="65" customWidth="1"/>
    <col min="11437" max="11444" width="2.85546875" style="65" bestFit="1" customWidth="1"/>
    <col min="11445" max="11456" width="2.85546875" style="65" customWidth="1"/>
    <col min="11457" max="11459" width="3" style="65" bestFit="1" customWidth="1"/>
    <col min="11460" max="11468" width="2.85546875" style="65" bestFit="1" customWidth="1"/>
    <col min="11469" max="11471" width="3" style="65" bestFit="1" customWidth="1"/>
    <col min="11472" max="11480" width="2.85546875" style="65" bestFit="1" customWidth="1"/>
    <col min="11481" max="11483" width="3" style="65" bestFit="1" customWidth="1"/>
    <col min="11484" max="11492" width="2.85546875" style="65" bestFit="1" customWidth="1"/>
    <col min="11493" max="11495" width="3" style="65" bestFit="1" customWidth="1"/>
    <col min="11496" max="11504" width="2.85546875" style="65" bestFit="1" customWidth="1"/>
    <col min="11505" max="11507" width="3" style="65" bestFit="1" customWidth="1"/>
    <col min="11508" max="11508" width="2.85546875" style="65" bestFit="1" customWidth="1"/>
    <col min="11509" max="11683" width="2.7109375" style="65"/>
    <col min="11684" max="11684" width="5.42578125" style="65" customWidth="1"/>
    <col min="11685" max="11685" width="12.5703125" style="65" customWidth="1"/>
    <col min="11686" max="11686" width="45.42578125" style="65" customWidth="1"/>
    <col min="11687" max="11687" width="18.7109375" style="65" customWidth="1"/>
    <col min="11688" max="11688" width="19.28515625" style="65" customWidth="1"/>
    <col min="11689" max="11689" width="3" style="65" customWidth="1"/>
    <col min="11690" max="11691" width="3" style="65" bestFit="1" customWidth="1"/>
    <col min="11692" max="11692" width="3.140625" style="65" customWidth="1"/>
    <col min="11693" max="11700" width="2.85546875" style="65" bestFit="1" customWidth="1"/>
    <col min="11701" max="11712" width="2.85546875" style="65" customWidth="1"/>
    <col min="11713" max="11715" width="3" style="65" bestFit="1" customWidth="1"/>
    <col min="11716" max="11724" width="2.85546875" style="65" bestFit="1" customWidth="1"/>
    <col min="11725" max="11727" width="3" style="65" bestFit="1" customWidth="1"/>
    <col min="11728" max="11736" width="2.85546875" style="65" bestFit="1" customWidth="1"/>
    <col min="11737" max="11739" width="3" style="65" bestFit="1" customWidth="1"/>
    <col min="11740" max="11748" width="2.85546875" style="65" bestFit="1" customWidth="1"/>
    <col min="11749" max="11751" width="3" style="65" bestFit="1" customWidth="1"/>
    <col min="11752" max="11760" width="2.85546875" style="65" bestFit="1" customWidth="1"/>
    <col min="11761" max="11763" width="3" style="65" bestFit="1" customWidth="1"/>
    <col min="11764" max="11764" width="2.85546875" style="65" bestFit="1" customWidth="1"/>
    <col min="11765" max="11939" width="2.7109375" style="65"/>
    <col min="11940" max="11940" width="5.42578125" style="65" customWidth="1"/>
    <col min="11941" max="11941" width="12.5703125" style="65" customWidth="1"/>
    <col min="11942" max="11942" width="45.42578125" style="65" customWidth="1"/>
    <col min="11943" max="11943" width="18.7109375" style="65" customWidth="1"/>
    <col min="11944" max="11944" width="19.28515625" style="65" customWidth="1"/>
    <col min="11945" max="11945" width="3" style="65" customWidth="1"/>
    <col min="11946" max="11947" width="3" style="65" bestFit="1" customWidth="1"/>
    <col min="11948" max="11948" width="3.140625" style="65" customWidth="1"/>
    <col min="11949" max="11956" width="2.85546875" style="65" bestFit="1" customWidth="1"/>
    <col min="11957" max="11968" width="2.85546875" style="65" customWidth="1"/>
    <col min="11969" max="11971" width="3" style="65" bestFit="1" customWidth="1"/>
    <col min="11972" max="11980" width="2.85546875" style="65" bestFit="1" customWidth="1"/>
    <col min="11981" max="11983" width="3" style="65" bestFit="1" customWidth="1"/>
    <col min="11984" max="11992" width="2.85546875" style="65" bestFit="1" customWidth="1"/>
    <col min="11993" max="11995" width="3" style="65" bestFit="1" customWidth="1"/>
    <col min="11996" max="12004" width="2.85546875" style="65" bestFit="1" customWidth="1"/>
    <col min="12005" max="12007" width="3" style="65" bestFit="1" customWidth="1"/>
    <col min="12008" max="12016" width="2.85546875" style="65" bestFit="1" customWidth="1"/>
    <col min="12017" max="12019" width="3" style="65" bestFit="1" customWidth="1"/>
    <col min="12020" max="12020" width="2.85546875" style="65" bestFit="1" customWidth="1"/>
    <col min="12021" max="12195" width="2.7109375" style="65"/>
    <col min="12196" max="12196" width="5.42578125" style="65" customWidth="1"/>
    <col min="12197" max="12197" width="12.5703125" style="65" customWidth="1"/>
    <col min="12198" max="12198" width="45.42578125" style="65" customWidth="1"/>
    <col min="12199" max="12199" width="18.7109375" style="65" customWidth="1"/>
    <col min="12200" max="12200" width="19.28515625" style="65" customWidth="1"/>
    <col min="12201" max="12201" width="3" style="65" customWidth="1"/>
    <col min="12202" max="12203" width="3" style="65" bestFit="1" customWidth="1"/>
    <col min="12204" max="12204" width="3.140625" style="65" customWidth="1"/>
    <col min="12205" max="12212" width="2.85546875" style="65" bestFit="1" customWidth="1"/>
    <col min="12213" max="12224" width="2.85546875" style="65" customWidth="1"/>
    <col min="12225" max="12227" width="3" style="65" bestFit="1" customWidth="1"/>
    <col min="12228" max="12236" width="2.85546875" style="65" bestFit="1" customWidth="1"/>
    <col min="12237" max="12239" width="3" style="65" bestFit="1" customWidth="1"/>
    <col min="12240" max="12248" width="2.85546875" style="65" bestFit="1" customWidth="1"/>
    <col min="12249" max="12251" width="3" style="65" bestFit="1" customWidth="1"/>
    <col min="12252" max="12260" width="2.85546875" style="65" bestFit="1" customWidth="1"/>
    <col min="12261" max="12263" width="3" style="65" bestFit="1" customWidth="1"/>
    <col min="12264" max="12272" width="2.85546875" style="65" bestFit="1" customWidth="1"/>
    <col min="12273" max="12275" width="3" style="65" bestFit="1" customWidth="1"/>
    <col min="12276" max="12276" width="2.85546875" style="65" bestFit="1" customWidth="1"/>
    <col min="12277" max="12451" width="2.7109375" style="65"/>
    <col min="12452" max="12452" width="5.42578125" style="65" customWidth="1"/>
    <col min="12453" max="12453" width="12.5703125" style="65" customWidth="1"/>
    <col min="12454" max="12454" width="45.42578125" style="65" customWidth="1"/>
    <col min="12455" max="12455" width="18.7109375" style="65" customWidth="1"/>
    <col min="12456" max="12456" width="19.28515625" style="65" customWidth="1"/>
    <col min="12457" max="12457" width="3" style="65" customWidth="1"/>
    <col min="12458" max="12459" width="3" style="65" bestFit="1" customWidth="1"/>
    <col min="12460" max="12460" width="3.140625" style="65" customWidth="1"/>
    <col min="12461" max="12468" width="2.85546875" style="65" bestFit="1" customWidth="1"/>
    <col min="12469" max="12480" width="2.85546875" style="65" customWidth="1"/>
    <col min="12481" max="12483" width="3" style="65" bestFit="1" customWidth="1"/>
    <col min="12484" max="12492" width="2.85546875" style="65" bestFit="1" customWidth="1"/>
    <col min="12493" max="12495" width="3" style="65" bestFit="1" customWidth="1"/>
    <col min="12496" max="12504" width="2.85546875" style="65" bestFit="1" customWidth="1"/>
    <col min="12505" max="12507" width="3" style="65" bestFit="1" customWidth="1"/>
    <col min="12508" max="12516" width="2.85546875" style="65" bestFit="1" customWidth="1"/>
    <col min="12517" max="12519" width="3" style="65" bestFit="1" customWidth="1"/>
    <col min="12520" max="12528" width="2.85546875" style="65" bestFit="1" customWidth="1"/>
    <col min="12529" max="12531" width="3" style="65" bestFit="1" customWidth="1"/>
    <col min="12532" max="12532" width="2.85546875" style="65" bestFit="1" customWidth="1"/>
    <col min="12533" max="12707" width="2.7109375" style="65"/>
    <col min="12708" max="12708" width="5.42578125" style="65" customWidth="1"/>
    <col min="12709" max="12709" width="12.5703125" style="65" customWidth="1"/>
    <col min="12710" max="12710" width="45.42578125" style="65" customWidth="1"/>
    <col min="12711" max="12711" width="18.7109375" style="65" customWidth="1"/>
    <col min="12712" max="12712" width="19.28515625" style="65" customWidth="1"/>
    <col min="12713" max="12713" width="3" style="65" customWidth="1"/>
    <col min="12714" max="12715" width="3" style="65" bestFit="1" customWidth="1"/>
    <col min="12716" max="12716" width="3.140625" style="65" customWidth="1"/>
    <col min="12717" max="12724" width="2.85546875" style="65" bestFit="1" customWidth="1"/>
    <col min="12725" max="12736" width="2.85546875" style="65" customWidth="1"/>
    <col min="12737" max="12739" width="3" style="65" bestFit="1" customWidth="1"/>
    <col min="12740" max="12748" width="2.85546875" style="65" bestFit="1" customWidth="1"/>
    <col min="12749" max="12751" width="3" style="65" bestFit="1" customWidth="1"/>
    <col min="12752" max="12760" width="2.85546875" style="65" bestFit="1" customWidth="1"/>
    <col min="12761" max="12763" width="3" style="65" bestFit="1" customWidth="1"/>
    <col min="12764" max="12772" width="2.85546875" style="65" bestFit="1" customWidth="1"/>
    <col min="12773" max="12775" width="3" style="65" bestFit="1" customWidth="1"/>
    <col min="12776" max="12784" width="2.85546875" style="65" bestFit="1" customWidth="1"/>
    <col min="12785" max="12787" width="3" style="65" bestFit="1" customWidth="1"/>
    <col min="12788" max="12788" width="2.85546875" style="65" bestFit="1" customWidth="1"/>
    <col min="12789" max="12963" width="2.7109375" style="65"/>
    <col min="12964" max="12964" width="5.42578125" style="65" customWidth="1"/>
    <col min="12965" max="12965" width="12.5703125" style="65" customWidth="1"/>
    <col min="12966" max="12966" width="45.42578125" style="65" customWidth="1"/>
    <col min="12967" max="12967" width="18.7109375" style="65" customWidth="1"/>
    <col min="12968" max="12968" width="19.28515625" style="65" customWidth="1"/>
    <col min="12969" max="12969" width="3" style="65" customWidth="1"/>
    <col min="12970" max="12971" width="3" style="65" bestFit="1" customWidth="1"/>
    <col min="12972" max="12972" width="3.140625" style="65" customWidth="1"/>
    <col min="12973" max="12980" width="2.85546875" style="65" bestFit="1" customWidth="1"/>
    <col min="12981" max="12992" width="2.85546875" style="65" customWidth="1"/>
    <col min="12993" max="12995" width="3" style="65" bestFit="1" customWidth="1"/>
    <col min="12996" max="13004" width="2.85546875" style="65" bestFit="1" customWidth="1"/>
    <col min="13005" max="13007" width="3" style="65" bestFit="1" customWidth="1"/>
    <col min="13008" max="13016" width="2.85546875" style="65" bestFit="1" customWidth="1"/>
    <col min="13017" max="13019" width="3" style="65" bestFit="1" customWidth="1"/>
    <col min="13020" max="13028" width="2.85546875" style="65" bestFit="1" customWidth="1"/>
    <col min="13029" max="13031" width="3" style="65" bestFit="1" customWidth="1"/>
    <col min="13032" max="13040" width="2.85546875" style="65" bestFit="1" customWidth="1"/>
    <col min="13041" max="13043" width="3" style="65" bestFit="1" customWidth="1"/>
    <col min="13044" max="13044" width="2.85546875" style="65" bestFit="1" customWidth="1"/>
    <col min="13045" max="13219" width="2.7109375" style="65"/>
    <col min="13220" max="13220" width="5.42578125" style="65" customWidth="1"/>
    <col min="13221" max="13221" width="12.5703125" style="65" customWidth="1"/>
    <col min="13222" max="13222" width="45.42578125" style="65" customWidth="1"/>
    <col min="13223" max="13223" width="18.7109375" style="65" customWidth="1"/>
    <col min="13224" max="13224" width="19.28515625" style="65" customWidth="1"/>
    <col min="13225" max="13225" width="3" style="65" customWidth="1"/>
    <col min="13226" max="13227" width="3" style="65" bestFit="1" customWidth="1"/>
    <col min="13228" max="13228" width="3.140625" style="65" customWidth="1"/>
    <col min="13229" max="13236" width="2.85546875" style="65" bestFit="1" customWidth="1"/>
    <col min="13237" max="13248" width="2.85546875" style="65" customWidth="1"/>
    <col min="13249" max="13251" width="3" style="65" bestFit="1" customWidth="1"/>
    <col min="13252" max="13260" width="2.85546875" style="65" bestFit="1" customWidth="1"/>
    <col min="13261" max="13263" width="3" style="65" bestFit="1" customWidth="1"/>
    <col min="13264" max="13272" width="2.85546875" style="65" bestFit="1" customWidth="1"/>
    <col min="13273" max="13275" width="3" style="65" bestFit="1" customWidth="1"/>
    <col min="13276" max="13284" width="2.85546875" style="65" bestFit="1" customWidth="1"/>
    <col min="13285" max="13287" width="3" style="65" bestFit="1" customWidth="1"/>
    <col min="13288" max="13296" width="2.85546875" style="65" bestFit="1" customWidth="1"/>
    <col min="13297" max="13299" width="3" style="65" bestFit="1" customWidth="1"/>
    <col min="13300" max="13300" width="2.85546875" style="65" bestFit="1" customWidth="1"/>
    <col min="13301" max="13475" width="2.7109375" style="65"/>
    <col min="13476" max="13476" width="5.42578125" style="65" customWidth="1"/>
    <col min="13477" max="13477" width="12.5703125" style="65" customWidth="1"/>
    <col min="13478" max="13478" width="45.42578125" style="65" customWidth="1"/>
    <col min="13479" max="13479" width="18.7109375" style="65" customWidth="1"/>
    <col min="13480" max="13480" width="19.28515625" style="65" customWidth="1"/>
    <col min="13481" max="13481" width="3" style="65" customWidth="1"/>
    <col min="13482" max="13483" width="3" style="65" bestFit="1" customWidth="1"/>
    <col min="13484" max="13484" width="3.140625" style="65" customWidth="1"/>
    <col min="13485" max="13492" width="2.85546875" style="65" bestFit="1" customWidth="1"/>
    <col min="13493" max="13504" width="2.85546875" style="65" customWidth="1"/>
    <col min="13505" max="13507" width="3" style="65" bestFit="1" customWidth="1"/>
    <col min="13508" max="13516" width="2.85546875" style="65" bestFit="1" customWidth="1"/>
    <col min="13517" max="13519" width="3" style="65" bestFit="1" customWidth="1"/>
    <col min="13520" max="13528" width="2.85546875" style="65" bestFit="1" customWidth="1"/>
    <col min="13529" max="13531" width="3" style="65" bestFit="1" customWidth="1"/>
    <col min="13532" max="13540" width="2.85546875" style="65" bestFit="1" customWidth="1"/>
    <col min="13541" max="13543" width="3" style="65" bestFit="1" customWidth="1"/>
    <col min="13544" max="13552" width="2.85546875" style="65" bestFit="1" customWidth="1"/>
    <col min="13553" max="13555" width="3" style="65" bestFit="1" customWidth="1"/>
    <col min="13556" max="13556" width="2.85546875" style="65" bestFit="1" customWidth="1"/>
    <col min="13557" max="13731" width="2.7109375" style="65"/>
    <col min="13732" max="13732" width="5.42578125" style="65" customWidth="1"/>
    <col min="13733" max="13733" width="12.5703125" style="65" customWidth="1"/>
    <col min="13734" max="13734" width="45.42578125" style="65" customWidth="1"/>
    <col min="13735" max="13735" width="18.7109375" style="65" customWidth="1"/>
    <col min="13736" max="13736" width="19.28515625" style="65" customWidth="1"/>
    <col min="13737" max="13737" width="3" style="65" customWidth="1"/>
    <col min="13738" max="13739" width="3" style="65" bestFit="1" customWidth="1"/>
    <col min="13740" max="13740" width="3.140625" style="65" customWidth="1"/>
    <col min="13741" max="13748" width="2.85546875" style="65" bestFit="1" customWidth="1"/>
    <col min="13749" max="13760" width="2.85546875" style="65" customWidth="1"/>
    <col min="13761" max="13763" width="3" style="65" bestFit="1" customWidth="1"/>
    <col min="13764" max="13772" width="2.85546875" style="65" bestFit="1" customWidth="1"/>
    <col min="13773" max="13775" width="3" style="65" bestFit="1" customWidth="1"/>
    <col min="13776" max="13784" width="2.85546875" style="65" bestFit="1" customWidth="1"/>
    <col min="13785" max="13787" width="3" style="65" bestFit="1" customWidth="1"/>
    <col min="13788" max="13796" width="2.85546875" style="65" bestFit="1" customWidth="1"/>
    <col min="13797" max="13799" width="3" style="65" bestFit="1" customWidth="1"/>
    <col min="13800" max="13808" width="2.85546875" style="65" bestFit="1" customWidth="1"/>
    <col min="13809" max="13811" width="3" style="65" bestFit="1" customWidth="1"/>
    <col min="13812" max="13812" width="2.85546875" style="65" bestFit="1" customWidth="1"/>
    <col min="13813" max="13987" width="2.7109375" style="65"/>
    <col min="13988" max="13988" width="5.42578125" style="65" customWidth="1"/>
    <col min="13989" max="13989" width="12.5703125" style="65" customWidth="1"/>
    <col min="13990" max="13990" width="45.42578125" style="65" customWidth="1"/>
    <col min="13991" max="13991" width="18.7109375" style="65" customWidth="1"/>
    <col min="13992" max="13992" width="19.28515625" style="65" customWidth="1"/>
    <col min="13993" max="13993" width="3" style="65" customWidth="1"/>
    <col min="13994" max="13995" width="3" style="65" bestFit="1" customWidth="1"/>
    <col min="13996" max="13996" width="3.140625" style="65" customWidth="1"/>
    <col min="13997" max="14004" width="2.85546875" style="65" bestFit="1" customWidth="1"/>
    <col min="14005" max="14016" width="2.85546875" style="65" customWidth="1"/>
    <col min="14017" max="14019" width="3" style="65" bestFit="1" customWidth="1"/>
    <col min="14020" max="14028" width="2.85546875" style="65" bestFit="1" customWidth="1"/>
    <col min="14029" max="14031" width="3" style="65" bestFit="1" customWidth="1"/>
    <col min="14032" max="14040" width="2.85546875" style="65" bestFit="1" customWidth="1"/>
    <col min="14041" max="14043" width="3" style="65" bestFit="1" customWidth="1"/>
    <col min="14044" max="14052" width="2.85546875" style="65" bestFit="1" customWidth="1"/>
    <col min="14053" max="14055" width="3" style="65" bestFit="1" customWidth="1"/>
    <col min="14056" max="14064" width="2.85546875" style="65" bestFit="1" customWidth="1"/>
    <col min="14065" max="14067" width="3" style="65" bestFit="1" customWidth="1"/>
    <col min="14068" max="14068" width="2.85546875" style="65" bestFit="1" customWidth="1"/>
    <col min="14069" max="14243" width="2.7109375" style="65"/>
    <col min="14244" max="14244" width="5.42578125" style="65" customWidth="1"/>
    <col min="14245" max="14245" width="12.5703125" style="65" customWidth="1"/>
    <col min="14246" max="14246" width="45.42578125" style="65" customWidth="1"/>
    <col min="14247" max="14247" width="18.7109375" style="65" customWidth="1"/>
    <col min="14248" max="14248" width="19.28515625" style="65" customWidth="1"/>
    <col min="14249" max="14249" width="3" style="65" customWidth="1"/>
    <col min="14250" max="14251" width="3" style="65" bestFit="1" customWidth="1"/>
    <col min="14252" max="14252" width="3.140625" style="65" customWidth="1"/>
    <col min="14253" max="14260" width="2.85546875" style="65" bestFit="1" customWidth="1"/>
    <col min="14261" max="14272" width="2.85546875" style="65" customWidth="1"/>
    <col min="14273" max="14275" width="3" style="65" bestFit="1" customWidth="1"/>
    <col min="14276" max="14284" width="2.85546875" style="65" bestFit="1" customWidth="1"/>
    <col min="14285" max="14287" width="3" style="65" bestFit="1" customWidth="1"/>
    <col min="14288" max="14296" width="2.85546875" style="65" bestFit="1" customWidth="1"/>
    <col min="14297" max="14299" width="3" style="65" bestFit="1" customWidth="1"/>
    <col min="14300" max="14308" width="2.85546875" style="65" bestFit="1" customWidth="1"/>
    <col min="14309" max="14311" width="3" style="65" bestFit="1" customWidth="1"/>
    <col min="14312" max="14320" width="2.85546875" style="65" bestFit="1" customWidth="1"/>
    <col min="14321" max="14323" width="3" style="65" bestFit="1" customWidth="1"/>
    <col min="14324" max="14324" width="2.85546875" style="65" bestFit="1" customWidth="1"/>
    <col min="14325" max="14499" width="2.7109375" style="65"/>
    <col min="14500" max="14500" width="5.42578125" style="65" customWidth="1"/>
    <col min="14501" max="14501" width="12.5703125" style="65" customWidth="1"/>
    <col min="14502" max="14502" width="45.42578125" style="65" customWidth="1"/>
    <col min="14503" max="14503" width="18.7109375" style="65" customWidth="1"/>
    <col min="14504" max="14504" width="19.28515625" style="65" customWidth="1"/>
    <col min="14505" max="14505" width="3" style="65" customWidth="1"/>
    <col min="14506" max="14507" width="3" style="65" bestFit="1" customWidth="1"/>
    <col min="14508" max="14508" width="3.140625" style="65" customWidth="1"/>
    <col min="14509" max="14516" width="2.85546875" style="65" bestFit="1" customWidth="1"/>
    <col min="14517" max="14528" width="2.85546875" style="65" customWidth="1"/>
    <col min="14529" max="14531" width="3" style="65" bestFit="1" customWidth="1"/>
    <col min="14532" max="14540" width="2.85546875" style="65" bestFit="1" customWidth="1"/>
    <col min="14541" max="14543" width="3" style="65" bestFit="1" customWidth="1"/>
    <col min="14544" max="14552" width="2.85546875" style="65" bestFit="1" customWidth="1"/>
    <col min="14553" max="14555" width="3" style="65" bestFit="1" customWidth="1"/>
    <col min="14556" max="14564" width="2.85546875" style="65" bestFit="1" customWidth="1"/>
    <col min="14565" max="14567" width="3" style="65" bestFit="1" customWidth="1"/>
    <col min="14568" max="14576" width="2.85546875" style="65" bestFit="1" customWidth="1"/>
    <col min="14577" max="14579" width="3" style="65" bestFit="1" customWidth="1"/>
    <col min="14580" max="14580" width="2.85546875" style="65" bestFit="1" customWidth="1"/>
    <col min="14581" max="14755" width="2.7109375" style="65"/>
    <col min="14756" max="14756" width="5.42578125" style="65" customWidth="1"/>
    <col min="14757" max="14757" width="12.5703125" style="65" customWidth="1"/>
    <col min="14758" max="14758" width="45.42578125" style="65" customWidth="1"/>
    <col min="14759" max="14759" width="18.7109375" style="65" customWidth="1"/>
    <col min="14760" max="14760" width="19.28515625" style="65" customWidth="1"/>
    <col min="14761" max="14761" width="3" style="65" customWidth="1"/>
    <col min="14762" max="14763" width="3" style="65" bestFit="1" customWidth="1"/>
    <col min="14764" max="14764" width="3.140625" style="65" customWidth="1"/>
    <col min="14765" max="14772" width="2.85546875" style="65" bestFit="1" customWidth="1"/>
    <col min="14773" max="14784" width="2.85546875" style="65" customWidth="1"/>
    <col min="14785" max="14787" width="3" style="65" bestFit="1" customWidth="1"/>
    <col min="14788" max="14796" width="2.85546875" style="65" bestFit="1" customWidth="1"/>
    <col min="14797" max="14799" width="3" style="65" bestFit="1" customWidth="1"/>
    <col min="14800" max="14808" width="2.85546875" style="65" bestFit="1" customWidth="1"/>
    <col min="14809" max="14811" width="3" style="65" bestFit="1" customWidth="1"/>
    <col min="14812" max="14820" width="2.85546875" style="65" bestFit="1" customWidth="1"/>
    <col min="14821" max="14823" width="3" style="65" bestFit="1" customWidth="1"/>
    <col min="14824" max="14832" width="2.85546875" style="65" bestFit="1" customWidth="1"/>
    <col min="14833" max="14835" width="3" style="65" bestFit="1" customWidth="1"/>
    <col min="14836" max="14836" width="2.85546875" style="65" bestFit="1" customWidth="1"/>
    <col min="14837" max="15011" width="2.7109375" style="65"/>
    <col min="15012" max="15012" width="5.42578125" style="65" customWidth="1"/>
    <col min="15013" max="15013" width="12.5703125" style="65" customWidth="1"/>
    <col min="15014" max="15014" width="45.42578125" style="65" customWidth="1"/>
    <col min="15015" max="15015" width="18.7109375" style="65" customWidth="1"/>
    <col min="15016" max="15016" width="19.28515625" style="65" customWidth="1"/>
    <col min="15017" max="15017" width="3" style="65" customWidth="1"/>
    <col min="15018" max="15019" width="3" style="65" bestFit="1" customWidth="1"/>
    <col min="15020" max="15020" width="3.140625" style="65" customWidth="1"/>
    <col min="15021" max="15028" width="2.85546875" style="65" bestFit="1" customWidth="1"/>
    <col min="15029" max="15040" width="2.85546875" style="65" customWidth="1"/>
    <col min="15041" max="15043" width="3" style="65" bestFit="1" customWidth="1"/>
    <col min="15044" max="15052" width="2.85546875" style="65" bestFit="1" customWidth="1"/>
    <col min="15053" max="15055" width="3" style="65" bestFit="1" customWidth="1"/>
    <col min="15056" max="15064" width="2.85546875" style="65" bestFit="1" customWidth="1"/>
    <col min="15065" max="15067" width="3" style="65" bestFit="1" customWidth="1"/>
    <col min="15068" max="15076" width="2.85546875" style="65" bestFit="1" customWidth="1"/>
    <col min="15077" max="15079" width="3" style="65" bestFit="1" customWidth="1"/>
    <col min="15080" max="15088" width="2.85546875" style="65" bestFit="1" customWidth="1"/>
    <col min="15089" max="15091" width="3" style="65" bestFit="1" customWidth="1"/>
    <col min="15092" max="15092" width="2.85546875" style="65" bestFit="1" customWidth="1"/>
    <col min="15093" max="15267" width="2.7109375" style="65"/>
    <col min="15268" max="15268" width="5.42578125" style="65" customWidth="1"/>
    <col min="15269" max="15269" width="12.5703125" style="65" customWidth="1"/>
    <col min="15270" max="15270" width="45.42578125" style="65" customWidth="1"/>
    <col min="15271" max="15271" width="18.7109375" style="65" customWidth="1"/>
    <col min="15272" max="15272" width="19.28515625" style="65" customWidth="1"/>
    <col min="15273" max="15273" width="3" style="65" customWidth="1"/>
    <col min="15274" max="15275" width="3" style="65" bestFit="1" customWidth="1"/>
    <col min="15276" max="15276" width="3.140625" style="65" customWidth="1"/>
    <col min="15277" max="15284" width="2.85546875" style="65" bestFit="1" customWidth="1"/>
    <col min="15285" max="15296" width="2.85546875" style="65" customWidth="1"/>
    <col min="15297" max="15299" width="3" style="65" bestFit="1" customWidth="1"/>
    <col min="15300" max="15308" width="2.85546875" style="65" bestFit="1" customWidth="1"/>
    <col min="15309" max="15311" width="3" style="65" bestFit="1" customWidth="1"/>
    <col min="15312" max="15320" width="2.85546875" style="65" bestFit="1" customWidth="1"/>
    <col min="15321" max="15323" width="3" style="65" bestFit="1" customWidth="1"/>
    <col min="15324" max="15332" width="2.85546875" style="65" bestFit="1" customWidth="1"/>
    <col min="15333" max="15335" width="3" style="65" bestFit="1" customWidth="1"/>
    <col min="15336" max="15344" width="2.85546875" style="65" bestFit="1" customWidth="1"/>
    <col min="15345" max="15347" width="3" style="65" bestFit="1" customWidth="1"/>
    <col min="15348" max="15348" width="2.85546875" style="65" bestFit="1" customWidth="1"/>
    <col min="15349" max="15523" width="2.7109375" style="65"/>
    <col min="15524" max="15524" width="5.42578125" style="65" customWidth="1"/>
    <col min="15525" max="15525" width="12.5703125" style="65" customWidth="1"/>
    <col min="15526" max="15526" width="45.42578125" style="65" customWidth="1"/>
    <col min="15527" max="15527" width="18.7109375" style="65" customWidth="1"/>
    <col min="15528" max="15528" width="19.28515625" style="65" customWidth="1"/>
    <col min="15529" max="15529" width="3" style="65" customWidth="1"/>
    <col min="15530" max="15531" width="3" style="65" bestFit="1" customWidth="1"/>
    <col min="15532" max="15532" width="3.140625" style="65" customWidth="1"/>
    <col min="15533" max="15540" width="2.85546875" style="65" bestFit="1" customWidth="1"/>
    <col min="15541" max="15552" width="2.85546875" style="65" customWidth="1"/>
    <col min="15553" max="15555" width="3" style="65" bestFit="1" customWidth="1"/>
    <col min="15556" max="15564" width="2.85546875" style="65" bestFit="1" customWidth="1"/>
    <col min="15565" max="15567" width="3" style="65" bestFit="1" customWidth="1"/>
    <col min="15568" max="15576" width="2.85546875" style="65" bestFit="1" customWidth="1"/>
    <col min="15577" max="15579" width="3" style="65" bestFit="1" customWidth="1"/>
    <col min="15580" max="15588" width="2.85546875" style="65" bestFit="1" customWidth="1"/>
    <col min="15589" max="15591" width="3" style="65" bestFit="1" customWidth="1"/>
    <col min="15592" max="15600" width="2.85546875" style="65" bestFit="1" customWidth="1"/>
    <col min="15601" max="15603" width="3" style="65" bestFit="1" customWidth="1"/>
    <col min="15604" max="15604" width="2.85546875" style="65" bestFit="1" customWidth="1"/>
    <col min="15605" max="15779" width="2.7109375" style="65"/>
    <col min="15780" max="15780" width="5.42578125" style="65" customWidth="1"/>
    <col min="15781" max="15781" width="12.5703125" style="65" customWidth="1"/>
    <col min="15782" max="15782" width="45.42578125" style="65" customWidth="1"/>
    <col min="15783" max="15783" width="18.7109375" style="65" customWidth="1"/>
    <col min="15784" max="15784" width="19.28515625" style="65" customWidth="1"/>
    <col min="15785" max="15785" width="3" style="65" customWidth="1"/>
    <col min="15786" max="15787" width="3" style="65" bestFit="1" customWidth="1"/>
    <col min="15788" max="15788" width="3.140625" style="65" customWidth="1"/>
    <col min="15789" max="15796" width="2.85546875" style="65" bestFit="1" customWidth="1"/>
    <col min="15797" max="15808" width="2.85546875" style="65" customWidth="1"/>
    <col min="15809" max="15811" width="3" style="65" bestFit="1" customWidth="1"/>
    <col min="15812" max="15820" width="2.85546875" style="65" bestFit="1" customWidth="1"/>
    <col min="15821" max="15823" width="3" style="65" bestFit="1" customWidth="1"/>
    <col min="15824" max="15832" width="2.85546875" style="65" bestFit="1" customWidth="1"/>
    <col min="15833" max="15835" width="3" style="65" bestFit="1" customWidth="1"/>
    <col min="15836" max="15844" width="2.85546875" style="65" bestFit="1" customWidth="1"/>
    <col min="15845" max="15847" width="3" style="65" bestFit="1" customWidth="1"/>
    <col min="15848" max="15856" width="2.85546875" style="65" bestFit="1" customWidth="1"/>
    <col min="15857" max="15859" width="3" style="65" bestFit="1" customWidth="1"/>
    <col min="15860" max="15860" width="2.85546875" style="65" bestFit="1" customWidth="1"/>
    <col min="15861" max="16035" width="2.7109375" style="65"/>
    <col min="16036" max="16036" width="5.42578125" style="65" customWidth="1"/>
    <col min="16037" max="16037" width="12.5703125" style="65" customWidth="1"/>
    <col min="16038" max="16038" width="45.42578125" style="65" customWidth="1"/>
    <col min="16039" max="16039" width="18.7109375" style="65" customWidth="1"/>
    <col min="16040" max="16040" width="19.28515625" style="65" customWidth="1"/>
    <col min="16041" max="16041" width="3" style="65" customWidth="1"/>
    <col min="16042" max="16043" width="3" style="65" bestFit="1" customWidth="1"/>
    <col min="16044" max="16044" width="3.140625" style="65" customWidth="1"/>
    <col min="16045" max="16052" width="2.85546875" style="65" bestFit="1" customWidth="1"/>
    <col min="16053" max="16064" width="2.85546875" style="65" customWidth="1"/>
    <col min="16065" max="16067" width="3" style="65" bestFit="1" customWidth="1"/>
    <col min="16068" max="16076" width="2.85546875" style="65" bestFit="1" customWidth="1"/>
    <col min="16077" max="16079" width="3" style="65" bestFit="1" customWidth="1"/>
    <col min="16080" max="16088" width="2.85546875" style="65" bestFit="1" customWidth="1"/>
    <col min="16089" max="16091" width="3" style="65" bestFit="1" customWidth="1"/>
    <col min="16092" max="16100" width="2.85546875" style="65" bestFit="1" customWidth="1"/>
    <col min="16101" max="16103" width="3" style="65" bestFit="1" customWidth="1"/>
    <col min="16104" max="16112" width="2.85546875" style="65" bestFit="1" customWidth="1"/>
    <col min="16113" max="16115" width="3" style="65" bestFit="1" customWidth="1"/>
    <col min="16116" max="16116" width="2.85546875" style="65" bestFit="1" customWidth="1"/>
    <col min="16117" max="16384" width="2.7109375" style="65"/>
  </cols>
  <sheetData>
    <row r="1" spans="1:69" ht="19.899999999999999" customHeight="1">
      <c r="A1" s="131"/>
      <c r="B1" s="298" t="s">
        <v>97</v>
      </c>
      <c r="C1" s="135">
        <f>HODNOTITEĽ!G3</f>
        <v>0</v>
      </c>
      <c r="D1" s="298" t="s">
        <v>28</v>
      </c>
      <c r="E1" s="136">
        <f>HODNOTITEĽ!R3</f>
        <v>0</v>
      </c>
      <c r="F1" s="402" t="s">
        <v>451</v>
      </c>
      <c r="G1" s="402"/>
      <c r="H1" s="127" t="e">
        <f>IF(H19&gt;=F46,CONCATENATE("Vyhovel"),CONCATENATE("Nevyhovel"))</f>
        <v>#N/A</v>
      </c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</row>
    <row r="2" spans="1:69" ht="19.899999999999999" customHeight="1">
      <c r="A2" s="131"/>
      <c r="B2" s="298" t="s">
        <v>452</v>
      </c>
      <c r="C2" s="132">
        <f>ZÁUJEMCA!E3</f>
        <v>0</v>
      </c>
      <c r="D2" s="298" t="s">
        <v>453</v>
      </c>
      <c r="E2" s="133" t="str">
        <f>IF(ZÁUJEMCA!F4="","",ZÁUJEMCA!F4)</f>
        <v/>
      </c>
      <c r="F2" s="402" t="s">
        <v>454</v>
      </c>
      <c r="G2" s="402"/>
      <c r="H2" s="128" t="str">
        <f>IF(OR((AND((I37+N37)&gt;=35,J37&gt;=35,K37&gt;=35,L37&gt;=35,M37&gt;=35)),H37&gt;=175),CONCATENATE("Vyhovel"),CONCATENATE("Nevyhovel"))</f>
        <v>Vyhovel</v>
      </c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</row>
    <row r="3" spans="1:69" s="66" customFormat="1" ht="19.899999999999999" customHeight="1">
      <c r="A3" s="131"/>
      <c r="B3" s="141"/>
      <c r="C3" s="410" t="s">
        <v>33</v>
      </c>
      <c r="D3" s="411"/>
      <c r="E3" s="134">
        <f>ZÁUJEMCA!F5</f>
        <v>0</v>
      </c>
      <c r="F3" s="403" t="s">
        <v>455</v>
      </c>
      <c r="G3" s="402"/>
      <c r="H3" s="129" t="e">
        <f>IF(AND(H1="Vyhovel",H2="Vyhovel"),"VYHOVEL","NEVYHOVEL")</f>
        <v>#N/A</v>
      </c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59"/>
    </row>
    <row r="4" spans="1:69" s="66" customFormat="1" ht="21" customHeight="1">
      <c r="A4" s="131"/>
      <c r="B4" s="142"/>
      <c r="C4" s="142"/>
      <c r="D4" s="231" t="s">
        <v>29</v>
      </c>
      <c r="E4" s="133" t="s">
        <v>494</v>
      </c>
      <c r="F4" s="142"/>
      <c r="G4" s="142"/>
      <c r="H4" s="131"/>
      <c r="I4" s="140">
        <v>1</v>
      </c>
      <c r="J4" s="396" t="s">
        <v>456</v>
      </c>
      <c r="K4" s="396"/>
      <c r="L4" s="396"/>
      <c r="M4" s="396"/>
      <c r="N4" s="396"/>
      <c r="O4" s="396"/>
      <c r="P4" s="396"/>
      <c r="Q4" s="396"/>
      <c r="R4" s="396"/>
      <c r="S4" s="396"/>
      <c r="T4" s="397"/>
      <c r="U4" s="140">
        <f>I4+1</f>
        <v>2</v>
      </c>
      <c r="V4" s="396" t="s">
        <v>456</v>
      </c>
      <c r="W4" s="396"/>
      <c r="X4" s="396"/>
      <c r="Y4" s="396"/>
      <c r="Z4" s="396"/>
      <c r="AA4" s="396"/>
      <c r="AB4" s="396"/>
      <c r="AC4" s="396"/>
      <c r="AD4" s="396"/>
      <c r="AE4" s="396"/>
      <c r="AF4" s="397"/>
      <c r="AG4" s="140">
        <f>U4+1</f>
        <v>3</v>
      </c>
      <c r="AH4" s="396" t="s">
        <v>456</v>
      </c>
      <c r="AI4" s="396"/>
      <c r="AJ4" s="396"/>
      <c r="AK4" s="396"/>
      <c r="AL4" s="396"/>
      <c r="AM4" s="396"/>
      <c r="AN4" s="396"/>
      <c r="AO4" s="396"/>
      <c r="AP4" s="396"/>
      <c r="AQ4" s="396"/>
      <c r="AR4" s="397"/>
      <c r="AS4" s="140">
        <f>AG4+1</f>
        <v>4</v>
      </c>
      <c r="AT4" s="396" t="s">
        <v>456</v>
      </c>
      <c r="AU4" s="396"/>
      <c r="AV4" s="396"/>
      <c r="AW4" s="396"/>
      <c r="AX4" s="396"/>
      <c r="AY4" s="396"/>
      <c r="AZ4" s="396"/>
      <c r="BA4" s="396"/>
      <c r="BB4" s="396"/>
      <c r="BC4" s="396"/>
      <c r="BD4" s="397"/>
      <c r="BE4" s="140">
        <f>AS4+1</f>
        <v>5</v>
      </c>
      <c r="BF4" s="396" t="s">
        <v>456</v>
      </c>
      <c r="BG4" s="396"/>
      <c r="BH4" s="396"/>
      <c r="BI4" s="396"/>
      <c r="BJ4" s="396"/>
      <c r="BK4" s="396"/>
      <c r="BL4" s="396"/>
      <c r="BM4" s="396"/>
      <c r="BN4" s="396"/>
      <c r="BO4" s="396"/>
      <c r="BP4" s="397"/>
      <c r="BQ4" s="159"/>
    </row>
    <row r="5" spans="1:69" s="67" customFormat="1" ht="48.6" customHeight="1">
      <c r="A5" s="138"/>
      <c r="B5" s="130" t="s">
        <v>457</v>
      </c>
      <c r="C5" s="441" t="s">
        <v>458</v>
      </c>
      <c r="D5" s="441"/>
      <c r="E5" s="441"/>
      <c r="F5" s="441"/>
      <c r="G5" s="442"/>
      <c r="H5" s="120" t="s">
        <v>459</v>
      </c>
      <c r="I5" s="143">
        <f>E3-10</f>
        <v>-10</v>
      </c>
      <c r="J5" s="144">
        <f>I5-28</f>
        <v>-38</v>
      </c>
      <c r="K5" s="144">
        <f>J5-31</f>
        <v>-69</v>
      </c>
      <c r="L5" s="144">
        <f>K5-30</f>
        <v>-99</v>
      </c>
      <c r="M5" s="144">
        <f>L5-31</f>
        <v>-130</v>
      </c>
      <c r="N5" s="144">
        <f>M5-30</f>
        <v>-160</v>
      </c>
      <c r="O5" s="144">
        <f>N5-31</f>
        <v>-191</v>
      </c>
      <c r="P5" s="144">
        <f>O5-30</f>
        <v>-221</v>
      </c>
      <c r="Q5" s="144">
        <f>P5-31</f>
        <v>-252</v>
      </c>
      <c r="R5" s="144">
        <f>Q5-30</f>
        <v>-282</v>
      </c>
      <c r="S5" s="144">
        <f>R5-31</f>
        <v>-313</v>
      </c>
      <c r="T5" s="145">
        <f>S5-30</f>
        <v>-343</v>
      </c>
      <c r="U5" s="143">
        <f>T5-31</f>
        <v>-374</v>
      </c>
      <c r="V5" s="144">
        <f>U5-28</f>
        <v>-402</v>
      </c>
      <c r="W5" s="144">
        <f>V5-31</f>
        <v>-433</v>
      </c>
      <c r="X5" s="144">
        <f>W5-30</f>
        <v>-463</v>
      </c>
      <c r="Y5" s="144">
        <f>X5-31</f>
        <v>-494</v>
      </c>
      <c r="Z5" s="144">
        <f>Y5-30</f>
        <v>-524</v>
      </c>
      <c r="AA5" s="144">
        <f>Z5-31</f>
        <v>-555</v>
      </c>
      <c r="AB5" s="144">
        <f>AA5-30</f>
        <v>-585</v>
      </c>
      <c r="AC5" s="144">
        <f>AB5-31</f>
        <v>-616</v>
      </c>
      <c r="AD5" s="144">
        <f>AC5-30</f>
        <v>-646</v>
      </c>
      <c r="AE5" s="144">
        <f>AD5-31</f>
        <v>-677</v>
      </c>
      <c r="AF5" s="145">
        <f>AE5-30</f>
        <v>-707</v>
      </c>
      <c r="AG5" s="143">
        <f>AF5-31</f>
        <v>-738</v>
      </c>
      <c r="AH5" s="144">
        <f>AG5-28</f>
        <v>-766</v>
      </c>
      <c r="AI5" s="144">
        <f>AH5-31</f>
        <v>-797</v>
      </c>
      <c r="AJ5" s="144">
        <f>AI5-30</f>
        <v>-827</v>
      </c>
      <c r="AK5" s="144">
        <f>AJ5-31</f>
        <v>-858</v>
      </c>
      <c r="AL5" s="144">
        <f>AK5-30</f>
        <v>-888</v>
      </c>
      <c r="AM5" s="144">
        <f>AL5-31</f>
        <v>-919</v>
      </c>
      <c r="AN5" s="144">
        <f>AM5-30</f>
        <v>-949</v>
      </c>
      <c r="AO5" s="144">
        <f>AN5-31</f>
        <v>-980</v>
      </c>
      <c r="AP5" s="144">
        <f>AO5-30</f>
        <v>-1010</v>
      </c>
      <c r="AQ5" s="144">
        <f>AP5-31</f>
        <v>-1041</v>
      </c>
      <c r="AR5" s="145">
        <f>AQ5-30</f>
        <v>-1071</v>
      </c>
      <c r="AS5" s="143">
        <f>AR5-31</f>
        <v>-1102</v>
      </c>
      <c r="AT5" s="144">
        <f>AS5-28</f>
        <v>-1130</v>
      </c>
      <c r="AU5" s="144">
        <f>AT5-31</f>
        <v>-1161</v>
      </c>
      <c r="AV5" s="144">
        <f>AU5-30</f>
        <v>-1191</v>
      </c>
      <c r="AW5" s="144">
        <f>AV5-31</f>
        <v>-1222</v>
      </c>
      <c r="AX5" s="144">
        <f>AW5-30</f>
        <v>-1252</v>
      </c>
      <c r="AY5" s="144">
        <f>AX5-31</f>
        <v>-1283</v>
      </c>
      <c r="AZ5" s="144">
        <f>AY5-30</f>
        <v>-1313</v>
      </c>
      <c r="BA5" s="144">
        <f>AZ5-31</f>
        <v>-1344</v>
      </c>
      <c r="BB5" s="144">
        <f>BA5-30</f>
        <v>-1374</v>
      </c>
      <c r="BC5" s="144">
        <f>BB5-31</f>
        <v>-1405</v>
      </c>
      <c r="BD5" s="145">
        <f>BC5-30</f>
        <v>-1435</v>
      </c>
      <c r="BE5" s="143">
        <f>BD5-31</f>
        <v>-1466</v>
      </c>
      <c r="BF5" s="144">
        <f>BE5-28</f>
        <v>-1494</v>
      </c>
      <c r="BG5" s="144">
        <f>BF5-31</f>
        <v>-1525</v>
      </c>
      <c r="BH5" s="144">
        <f>BG5-30</f>
        <v>-1555</v>
      </c>
      <c r="BI5" s="144">
        <f>BH5-31</f>
        <v>-1586</v>
      </c>
      <c r="BJ5" s="144">
        <f>BI5-30</f>
        <v>-1616</v>
      </c>
      <c r="BK5" s="144">
        <f>BJ5-31</f>
        <v>-1647</v>
      </c>
      <c r="BL5" s="144">
        <f>BK5-30</f>
        <v>-1677</v>
      </c>
      <c r="BM5" s="144">
        <f>BL5-31</f>
        <v>-1708</v>
      </c>
      <c r="BN5" s="144">
        <f>BM5-30</f>
        <v>-1738</v>
      </c>
      <c r="BO5" s="144">
        <f>BN5-31</f>
        <v>-1769</v>
      </c>
      <c r="BP5" s="145">
        <f>BO5-30</f>
        <v>-1799</v>
      </c>
      <c r="BQ5" s="152"/>
    </row>
    <row r="6" spans="1:69" s="67" customFormat="1" ht="15" customHeight="1">
      <c r="A6" s="138"/>
      <c r="B6" s="90" t="s">
        <v>40</v>
      </c>
      <c r="C6" s="439" t="s">
        <v>495</v>
      </c>
      <c r="D6" s="439"/>
      <c r="E6" s="439"/>
      <c r="F6" s="439"/>
      <c r="G6" s="440"/>
      <c r="H6" s="69" t="s">
        <v>496</v>
      </c>
      <c r="I6" s="71"/>
      <c r="J6" s="69"/>
      <c r="K6" s="69" t="s">
        <v>481</v>
      </c>
      <c r="L6" s="69" t="s">
        <v>481</v>
      </c>
      <c r="M6" s="69" t="s">
        <v>481</v>
      </c>
      <c r="N6" s="69" t="s">
        <v>481</v>
      </c>
      <c r="O6" s="69" t="s">
        <v>481</v>
      </c>
      <c r="P6" s="69" t="s">
        <v>481</v>
      </c>
      <c r="Q6" s="69" t="s">
        <v>481</v>
      </c>
      <c r="R6" s="69" t="s">
        <v>481</v>
      </c>
      <c r="S6" s="69"/>
      <c r="T6" s="70"/>
      <c r="U6" s="71"/>
      <c r="V6" s="69"/>
      <c r="W6" s="69"/>
      <c r="X6" s="69"/>
      <c r="Y6" s="69"/>
      <c r="Z6" s="69"/>
      <c r="AA6" s="69"/>
      <c r="AB6" s="69"/>
      <c r="AC6" s="69"/>
      <c r="AD6" s="69"/>
      <c r="AE6" s="69"/>
      <c r="AF6" s="70"/>
      <c r="AG6" s="71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70"/>
      <c r="AS6" s="71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70"/>
      <c r="BE6" s="71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70"/>
      <c r="BQ6" s="152"/>
    </row>
    <row r="7" spans="1:69" s="67" customFormat="1" ht="15" customHeight="1">
      <c r="A7" s="138"/>
      <c r="B7" s="90" t="s">
        <v>41</v>
      </c>
      <c r="C7" s="439" t="s">
        <v>497</v>
      </c>
      <c r="D7" s="439"/>
      <c r="E7" s="439"/>
      <c r="F7" s="439"/>
      <c r="G7" s="440"/>
      <c r="H7" s="69" t="s">
        <v>496</v>
      </c>
      <c r="I7" s="71"/>
      <c r="J7" s="69"/>
      <c r="K7" s="69"/>
      <c r="L7" s="69"/>
      <c r="M7" s="69"/>
      <c r="N7" s="69"/>
      <c r="O7" s="69"/>
      <c r="P7" s="69"/>
      <c r="Q7" s="69"/>
      <c r="R7" s="69"/>
      <c r="S7" s="69"/>
      <c r="T7" s="70" t="s">
        <v>478</v>
      </c>
      <c r="U7" s="71" t="s">
        <v>478</v>
      </c>
      <c r="V7" s="69" t="s">
        <v>478</v>
      </c>
      <c r="W7" s="69" t="s">
        <v>478</v>
      </c>
      <c r="X7" s="69"/>
      <c r="Y7" s="69"/>
      <c r="Z7" s="69"/>
      <c r="AA7" s="69"/>
      <c r="AB7" s="69"/>
      <c r="AC7" s="69"/>
      <c r="AD7" s="69"/>
      <c r="AE7" s="69"/>
      <c r="AF7" s="70"/>
      <c r="AG7" s="71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70"/>
      <c r="AS7" s="71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70"/>
      <c r="BE7" s="71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70"/>
      <c r="BQ7" s="152"/>
    </row>
    <row r="8" spans="1:69" s="67" customFormat="1" ht="15" customHeight="1">
      <c r="A8" s="138"/>
      <c r="B8" s="90" t="s">
        <v>42</v>
      </c>
      <c r="C8" s="439" t="s">
        <v>498</v>
      </c>
      <c r="D8" s="439"/>
      <c r="E8" s="439"/>
      <c r="F8" s="439"/>
      <c r="G8" s="440"/>
      <c r="H8" s="69" t="s">
        <v>496</v>
      </c>
      <c r="I8" s="71"/>
      <c r="J8" s="69"/>
      <c r="K8" s="69"/>
      <c r="L8" s="69"/>
      <c r="M8" s="69"/>
      <c r="N8" s="69"/>
      <c r="O8" s="69"/>
      <c r="P8" s="69"/>
      <c r="Q8" s="69"/>
      <c r="R8" s="69"/>
      <c r="S8" s="69"/>
      <c r="T8" s="70"/>
      <c r="U8" s="71"/>
      <c r="V8" s="69"/>
      <c r="W8" s="69"/>
      <c r="X8" s="69"/>
      <c r="Y8" s="69" t="s">
        <v>478</v>
      </c>
      <c r="Z8" s="69" t="s">
        <v>478</v>
      </c>
      <c r="AA8" s="69" t="s">
        <v>478</v>
      </c>
      <c r="AB8" s="69" t="s">
        <v>478</v>
      </c>
      <c r="AC8" s="69" t="s">
        <v>478</v>
      </c>
      <c r="AD8" s="69" t="s">
        <v>478</v>
      </c>
      <c r="AE8" s="69" t="s">
        <v>478</v>
      </c>
      <c r="AF8" s="70" t="s">
        <v>478</v>
      </c>
      <c r="AG8" s="71" t="s">
        <v>478</v>
      </c>
      <c r="AH8" s="69" t="s">
        <v>478</v>
      </c>
      <c r="AI8" s="69" t="s">
        <v>478</v>
      </c>
      <c r="AJ8" s="69" t="s">
        <v>478</v>
      </c>
      <c r="AK8" s="69" t="s">
        <v>478</v>
      </c>
      <c r="AL8" s="69" t="s">
        <v>478</v>
      </c>
      <c r="AM8" s="69" t="s">
        <v>478</v>
      </c>
      <c r="AN8" s="69" t="s">
        <v>481</v>
      </c>
      <c r="AO8" s="69" t="s">
        <v>481</v>
      </c>
      <c r="AP8" s="69" t="s">
        <v>481</v>
      </c>
      <c r="AQ8" s="69" t="s">
        <v>481</v>
      </c>
      <c r="AR8" s="70" t="s">
        <v>481</v>
      </c>
      <c r="AS8" s="71" t="s">
        <v>481</v>
      </c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70"/>
      <c r="BE8" s="71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70"/>
      <c r="BQ8" s="152"/>
    </row>
    <row r="9" spans="1:69" s="67" customFormat="1" ht="15" customHeight="1">
      <c r="A9" s="138"/>
      <c r="B9" s="90" t="s">
        <v>43</v>
      </c>
      <c r="C9" s="439"/>
      <c r="D9" s="439"/>
      <c r="E9" s="439"/>
      <c r="F9" s="439"/>
      <c r="G9" s="440"/>
      <c r="H9" s="69"/>
      <c r="I9" s="71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1"/>
      <c r="V9" s="69"/>
      <c r="W9" s="69"/>
      <c r="X9" s="69"/>
      <c r="Y9" s="69"/>
      <c r="Z9" s="69"/>
      <c r="AA9" s="69"/>
      <c r="AB9" s="69"/>
      <c r="AC9" s="69"/>
      <c r="AD9" s="69"/>
      <c r="AE9" s="69"/>
      <c r="AF9" s="70"/>
      <c r="AG9" s="71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70"/>
      <c r="AS9" s="71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70"/>
      <c r="BE9" s="71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70"/>
      <c r="BQ9" s="152"/>
    </row>
    <row r="10" spans="1:69" s="67" customFormat="1" ht="15" customHeight="1">
      <c r="A10" s="138"/>
      <c r="B10" s="90" t="s">
        <v>44</v>
      </c>
      <c r="C10" s="439"/>
      <c r="D10" s="439"/>
      <c r="E10" s="439"/>
      <c r="F10" s="439"/>
      <c r="G10" s="440"/>
      <c r="H10" s="69"/>
      <c r="I10" s="71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70"/>
      <c r="U10" s="71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70"/>
      <c r="AG10" s="71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70"/>
      <c r="AS10" s="71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70"/>
      <c r="BE10" s="71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70"/>
      <c r="BQ10" s="152"/>
    </row>
    <row r="11" spans="1:69" s="67" customFormat="1" ht="15" customHeight="1">
      <c r="A11" s="138"/>
      <c r="B11" s="90" t="s">
        <v>45</v>
      </c>
      <c r="C11" s="439"/>
      <c r="D11" s="439"/>
      <c r="E11" s="439"/>
      <c r="F11" s="439"/>
      <c r="G11" s="440"/>
      <c r="H11" s="69"/>
      <c r="I11" s="71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70"/>
      <c r="U11" s="71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70"/>
      <c r="AG11" s="71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70"/>
      <c r="AS11" s="71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70"/>
      <c r="BE11" s="71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70"/>
      <c r="BQ11" s="152"/>
    </row>
    <row r="12" spans="1:69" ht="15" customHeight="1">
      <c r="A12" s="146"/>
      <c r="B12" s="90" t="s">
        <v>46</v>
      </c>
      <c r="C12" s="439"/>
      <c r="D12" s="439"/>
      <c r="E12" s="439"/>
      <c r="F12" s="439"/>
      <c r="G12" s="440"/>
      <c r="H12" s="69"/>
      <c r="I12" s="68"/>
      <c r="J12" s="72"/>
      <c r="K12" s="72"/>
      <c r="L12" s="72"/>
      <c r="M12" s="73"/>
      <c r="N12" s="72"/>
      <c r="O12" s="72"/>
      <c r="P12" s="72"/>
      <c r="Q12" s="72"/>
      <c r="R12" s="72"/>
      <c r="S12" s="72"/>
      <c r="T12" s="74"/>
      <c r="U12" s="68"/>
      <c r="V12" s="72"/>
      <c r="W12" s="72"/>
      <c r="X12" s="72"/>
      <c r="Y12" s="73"/>
      <c r="Z12" s="72"/>
      <c r="AA12" s="72"/>
      <c r="AB12" s="72"/>
      <c r="AC12" s="72"/>
      <c r="AD12" s="72"/>
      <c r="AE12" s="72"/>
      <c r="AF12" s="74"/>
      <c r="AG12" s="68"/>
      <c r="AH12" s="72"/>
      <c r="AI12" s="72"/>
      <c r="AJ12" s="72"/>
      <c r="AK12" s="73"/>
      <c r="AL12" s="72"/>
      <c r="AM12" s="72"/>
      <c r="AN12" s="72"/>
      <c r="AO12" s="72"/>
      <c r="AP12" s="72"/>
      <c r="AQ12" s="72"/>
      <c r="AR12" s="74"/>
      <c r="AS12" s="68"/>
      <c r="AT12" s="72"/>
      <c r="AU12" s="72"/>
      <c r="AV12" s="72"/>
      <c r="AW12" s="73"/>
      <c r="AX12" s="72"/>
      <c r="AY12" s="72"/>
      <c r="AZ12" s="72"/>
      <c r="BA12" s="72"/>
      <c r="BB12" s="72"/>
      <c r="BC12" s="72"/>
      <c r="BD12" s="74"/>
      <c r="BE12" s="68"/>
      <c r="BF12" s="72"/>
      <c r="BG12" s="72"/>
      <c r="BH12" s="72"/>
      <c r="BI12" s="73"/>
      <c r="BJ12" s="72"/>
      <c r="BK12" s="72"/>
      <c r="BL12" s="72"/>
      <c r="BM12" s="72"/>
      <c r="BN12" s="72"/>
      <c r="BO12" s="72"/>
      <c r="BP12" s="74"/>
      <c r="BQ12" s="137"/>
    </row>
    <row r="13" spans="1:69" ht="15" customHeight="1">
      <c r="A13" s="146"/>
      <c r="B13" s="90" t="s">
        <v>47</v>
      </c>
      <c r="C13" s="439"/>
      <c r="D13" s="439"/>
      <c r="E13" s="439"/>
      <c r="F13" s="439"/>
      <c r="G13" s="440"/>
      <c r="H13" s="69"/>
      <c r="I13" s="68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4"/>
      <c r="U13" s="68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4"/>
      <c r="AG13" s="68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4"/>
      <c r="AS13" s="68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4"/>
      <c r="BE13" s="68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4"/>
      <c r="BQ13" s="137"/>
    </row>
    <row r="14" spans="1:69" ht="15" customHeight="1">
      <c r="A14" s="146"/>
      <c r="B14" s="90" t="s">
        <v>48</v>
      </c>
      <c r="C14" s="439"/>
      <c r="D14" s="439"/>
      <c r="E14" s="439"/>
      <c r="F14" s="439"/>
      <c r="G14" s="440"/>
      <c r="H14" s="69"/>
      <c r="I14" s="68"/>
      <c r="J14" s="72"/>
      <c r="K14" s="75"/>
      <c r="L14" s="75"/>
      <c r="M14" s="75"/>
      <c r="N14" s="75"/>
      <c r="O14" s="75"/>
      <c r="P14" s="75"/>
      <c r="Q14" s="75"/>
      <c r="R14" s="75"/>
      <c r="S14" s="75"/>
      <c r="T14" s="74"/>
      <c r="U14" s="68"/>
      <c r="V14" s="72"/>
      <c r="W14" s="75"/>
      <c r="X14" s="75"/>
      <c r="Y14" s="75"/>
      <c r="Z14" s="75"/>
      <c r="AA14" s="75"/>
      <c r="AB14" s="75"/>
      <c r="AC14" s="75"/>
      <c r="AD14" s="75"/>
      <c r="AE14" s="75"/>
      <c r="AF14" s="74"/>
      <c r="AG14" s="68"/>
      <c r="AH14" s="72"/>
      <c r="AI14" s="75"/>
      <c r="AJ14" s="75"/>
      <c r="AK14" s="75"/>
      <c r="AL14" s="75"/>
      <c r="AM14" s="75"/>
      <c r="AN14" s="75"/>
      <c r="AO14" s="75"/>
      <c r="AP14" s="75"/>
      <c r="AQ14" s="75"/>
      <c r="AR14" s="74"/>
      <c r="AS14" s="68"/>
      <c r="AT14" s="72"/>
      <c r="AU14" s="75"/>
      <c r="AV14" s="75"/>
      <c r="AW14" s="75"/>
      <c r="AX14" s="75"/>
      <c r="AY14" s="75"/>
      <c r="AZ14" s="75"/>
      <c r="BA14" s="75"/>
      <c r="BB14" s="75"/>
      <c r="BC14" s="75"/>
      <c r="BD14" s="74"/>
      <c r="BE14" s="68"/>
      <c r="BF14" s="72"/>
      <c r="BG14" s="75"/>
      <c r="BH14" s="75"/>
      <c r="BI14" s="75"/>
      <c r="BJ14" s="75"/>
      <c r="BK14" s="75"/>
      <c r="BL14" s="75"/>
      <c r="BM14" s="75"/>
      <c r="BN14" s="75"/>
      <c r="BO14" s="75"/>
      <c r="BP14" s="74"/>
      <c r="BQ14" s="137"/>
    </row>
    <row r="15" spans="1:69" ht="15" customHeight="1">
      <c r="A15" s="146"/>
      <c r="B15" s="90">
        <v>10</v>
      </c>
      <c r="C15" s="439"/>
      <c r="D15" s="439"/>
      <c r="E15" s="439"/>
      <c r="F15" s="439"/>
      <c r="G15" s="440"/>
      <c r="H15" s="69"/>
      <c r="I15" s="68"/>
      <c r="J15" s="72"/>
      <c r="K15" s="72"/>
      <c r="L15" s="72"/>
      <c r="M15" s="73"/>
      <c r="N15" s="72"/>
      <c r="O15" s="72"/>
      <c r="P15" s="72"/>
      <c r="Q15" s="72"/>
      <c r="R15" s="72"/>
      <c r="S15" s="72"/>
      <c r="T15" s="74"/>
      <c r="U15" s="68"/>
      <c r="V15" s="72"/>
      <c r="W15" s="72"/>
      <c r="X15" s="72"/>
      <c r="Y15" s="73"/>
      <c r="Z15" s="72"/>
      <c r="AA15" s="72"/>
      <c r="AB15" s="72"/>
      <c r="AC15" s="72"/>
      <c r="AD15" s="72"/>
      <c r="AE15" s="72"/>
      <c r="AF15" s="74"/>
      <c r="AG15" s="68"/>
      <c r="AH15" s="72"/>
      <c r="AI15" s="72"/>
      <c r="AJ15" s="72"/>
      <c r="AK15" s="73"/>
      <c r="AL15" s="72"/>
      <c r="AM15" s="72"/>
      <c r="AN15" s="72"/>
      <c r="AO15" s="72"/>
      <c r="AP15" s="72"/>
      <c r="AQ15" s="72"/>
      <c r="AR15" s="74"/>
      <c r="AS15" s="68"/>
      <c r="AT15" s="72"/>
      <c r="AU15" s="72"/>
      <c r="AV15" s="72"/>
      <c r="AW15" s="73"/>
      <c r="AX15" s="72"/>
      <c r="AY15" s="72"/>
      <c r="AZ15" s="72"/>
      <c r="BA15" s="72"/>
      <c r="BB15" s="72"/>
      <c r="BC15" s="72"/>
      <c r="BD15" s="74"/>
      <c r="BE15" s="68"/>
      <c r="BF15" s="72"/>
      <c r="BG15" s="72"/>
      <c r="BH15" s="72"/>
      <c r="BI15" s="73"/>
      <c r="BJ15" s="72"/>
      <c r="BK15" s="72"/>
      <c r="BL15" s="72"/>
      <c r="BM15" s="72"/>
      <c r="BN15" s="72"/>
      <c r="BO15" s="72"/>
      <c r="BP15" s="74"/>
      <c r="BQ15" s="137"/>
    </row>
    <row r="16" spans="1:69" ht="15" customHeight="1">
      <c r="A16" s="146"/>
      <c r="B16" s="90">
        <v>11</v>
      </c>
      <c r="C16" s="439"/>
      <c r="D16" s="439"/>
      <c r="E16" s="439"/>
      <c r="F16" s="439"/>
      <c r="G16" s="440"/>
      <c r="H16" s="69"/>
      <c r="I16" s="68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4"/>
      <c r="U16" s="68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4"/>
      <c r="AG16" s="68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4"/>
      <c r="AS16" s="68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4"/>
      <c r="BE16" s="68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4"/>
      <c r="BQ16" s="137"/>
    </row>
    <row r="17" spans="1:69" ht="15" customHeight="1">
      <c r="A17" s="146"/>
      <c r="B17" s="90">
        <v>12</v>
      </c>
      <c r="C17" s="439" t="str">
        <f>IF('POMOCNY VYPOCET podm. recert.'!C17=0," ",'POMOCNY VYPOCET podm. recert.'!C17)</f>
        <v xml:space="preserve"> </v>
      </c>
      <c r="D17" s="439"/>
      <c r="E17" s="439"/>
      <c r="F17" s="439"/>
      <c r="G17" s="440"/>
      <c r="H17" s="69"/>
      <c r="I17" s="105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6"/>
      <c r="U17" s="105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6"/>
      <c r="AG17" s="105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6"/>
      <c r="AS17" s="105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6"/>
      <c r="BE17" s="105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6"/>
      <c r="BQ17" s="137"/>
    </row>
    <row r="18" spans="1:69" ht="14.45" customHeight="1">
      <c r="A18" s="137"/>
      <c r="B18" s="153"/>
      <c r="C18" s="154"/>
      <c r="D18" s="154"/>
      <c r="E18" s="154"/>
      <c r="F18" s="155" t="s">
        <v>460</v>
      </c>
      <c r="G18" s="99" t="s">
        <v>461</v>
      </c>
      <c r="H18" s="95" t="e">
        <f>E46</f>
        <v>#N/A</v>
      </c>
      <c r="I18" s="79">
        <f>IF(OR(IF(COUNTIFS(I6:I17,"a")&gt;0,1,0),(IF(COUNTIFS(I6:I17,"b")&gt;0,1,0)),(IF(COUNTIFS(I6:I17,"c")&gt;0,1,0)))=TRUE,1,0)</f>
        <v>0</v>
      </c>
      <c r="J18" s="78">
        <f t="shared" ref="J18:BP18" si="0">IF(OR(IF(COUNTIFS(J6:J17,"a")&gt;0,1,0),(IF(COUNTIFS(J6:J17,"b")&gt;0,1,0)),(IF(COUNTIFS(J6:J17,"c")&gt;0,1,0)))=TRUE,1,0)</f>
        <v>0</v>
      </c>
      <c r="K18" s="78">
        <f t="shared" si="0"/>
        <v>1</v>
      </c>
      <c r="L18" s="78">
        <f t="shared" si="0"/>
        <v>1</v>
      </c>
      <c r="M18" s="78">
        <f t="shared" si="0"/>
        <v>1</v>
      </c>
      <c r="N18" s="78">
        <f t="shared" si="0"/>
        <v>1</v>
      </c>
      <c r="O18" s="78">
        <f t="shared" si="0"/>
        <v>1</v>
      </c>
      <c r="P18" s="78">
        <f t="shared" si="0"/>
        <v>1</v>
      </c>
      <c r="Q18" s="78">
        <f t="shared" si="0"/>
        <v>1</v>
      </c>
      <c r="R18" s="78">
        <f t="shared" si="0"/>
        <v>1</v>
      </c>
      <c r="S18" s="78">
        <f t="shared" si="0"/>
        <v>0</v>
      </c>
      <c r="T18" s="107">
        <f t="shared" si="0"/>
        <v>1</v>
      </c>
      <c r="U18" s="79">
        <f t="shared" si="0"/>
        <v>1</v>
      </c>
      <c r="V18" s="78">
        <f t="shared" si="0"/>
        <v>1</v>
      </c>
      <c r="W18" s="78">
        <f t="shared" si="0"/>
        <v>1</v>
      </c>
      <c r="X18" s="78">
        <f t="shared" si="0"/>
        <v>0</v>
      </c>
      <c r="Y18" s="78">
        <f t="shared" si="0"/>
        <v>1</v>
      </c>
      <c r="Z18" s="78">
        <f t="shared" si="0"/>
        <v>1</v>
      </c>
      <c r="AA18" s="78">
        <f t="shared" si="0"/>
        <v>1</v>
      </c>
      <c r="AB18" s="78">
        <f t="shared" si="0"/>
        <v>1</v>
      </c>
      <c r="AC18" s="78">
        <f t="shared" si="0"/>
        <v>1</v>
      </c>
      <c r="AD18" s="78">
        <f t="shared" si="0"/>
        <v>1</v>
      </c>
      <c r="AE18" s="78">
        <f t="shared" si="0"/>
        <v>1</v>
      </c>
      <c r="AF18" s="107">
        <f t="shared" si="0"/>
        <v>1</v>
      </c>
      <c r="AG18" s="79">
        <f t="shared" si="0"/>
        <v>1</v>
      </c>
      <c r="AH18" s="78">
        <f t="shared" si="0"/>
        <v>1</v>
      </c>
      <c r="AI18" s="78">
        <f t="shared" si="0"/>
        <v>1</v>
      </c>
      <c r="AJ18" s="78">
        <f t="shared" si="0"/>
        <v>1</v>
      </c>
      <c r="AK18" s="78">
        <f t="shared" si="0"/>
        <v>1</v>
      </c>
      <c r="AL18" s="78">
        <f t="shared" si="0"/>
        <v>1</v>
      </c>
      <c r="AM18" s="78">
        <f t="shared" si="0"/>
        <v>1</v>
      </c>
      <c r="AN18" s="78">
        <f t="shared" si="0"/>
        <v>1</v>
      </c>
      <c r="AO18" s="78">
        <f t="shared" si="0"/>
        <v>1</v>
      </c>
      <c r="AP18" s="78">
        <f t="shared" si="0"/>
        <v>1</v>
      </c>
      <c r="AQ18" s="78">
        <f t="shared" si="0"/>
        <v>1</v>
      </c>
      <c r="AR18" s="107">
        <f t="shared" si="0"/>
        <v>1</v>
      </c>
      <c r="AS18" s="79">
        <f t="shared" si="0"/>
        <v>1</v>
      </c>
      <c r="AT18" s="78">
        <f t="shared" si="0"/>
        <v>0</v>
      </c>
      <c r="AU18" s="78">
        <f t="shared" si="0"/>
        <v>0</v>
      </c>
      <c r="AV18" s="78">
        <f t="shared" si="0"/>
        <v>0</v>
      </c>
      <c r="AW18" s="78">
        <f t="shared" si="0"/>
        <v>0</v>
      </c>
      <c r="AX18" s="78">
        <f t="shared" si="0"/>
        <v>0</v>
      </c>
      <c r="AY18" s="78">
        <f t="shared" si="0"/>
        <v>0</v>
      </c>
      <c r="AZ18" s="78">
        <f t="shared" si="0"/>
        <v>0</v>
      </c>
      <c r="BA18" s="78">
        <f t="shared" si="0"/>
        <v>0</v>
      </c>
      <c r="BB18" s="78">
        <f t="shared" si="0"/>
        <v>0</v>
      </c>
      <c r="BC18" s="78">
        <f t="shared" si="0"/>
        <v>0</v>
      </c>
      <c r="BD18" s="107">
        <f t="shared" si="0"/>
        <v>0</v>
      </c>
      <c r="BE18" s="79">
        <f t="shared" si="0"/>
        <v>0</v>
      </c>
      <c r="BF18" s="78">
        <f t="shared" si="0"/>
        <v>0</v>
      </c>
      <c r="BG18" s="78">
        <f t="shared" si="0"/>
        <v>0</v>
      </c>
      <c r="BH18" s="78">
        <f t="shared" si="0"/>
        <v>0</v>
      </c>
      <c r="BI18" s="78">
        <f t="shared" si="0"/>
        <v>0</v>
      </c>
      <c r="BJ18" s="78">
        <f t="shared" si="0"/>
        <v>0</v>
      </c>
      <c r="BK18" s="78">
        <f t="shared" si="0"/>
        <v>0</v>
      </c>
      <c r="BL18" s="78">
        <f t="shared" si="0"/>
        <v>0</v>
      </c>
      <c r="BM18" s="78">
        <f t="shared" si="0"/>
        <v>0</v>
      </c>
      <c r="BN18" s="78">
        <f t="shared" si="0"/>
        <v>0</v>
      </c>
      <c r="BO18" s="78">
        <f t="shared" si="0"/>
        <v>0</v>
      </c>
      <c r="BP18" s="107">
        <f t="shared" si="0"/>
        <v>0</v>
      </c>
      <c r="BQ18" s="137"/>
    </row>
    <row r="19" spans="1:69" ht="14.45" customHeight="1">
      <c r="A19" s="137"/>
      <c r="B19" s="215"/>
      <c r="C19" s="216"/>
      <c r="D19" s="216"/>
      <c r="E19" s="216"/>
      <c r="F19" s="139" t="s">
        <v>462</v>
      </c>
      <c r="G19" s="77" t="e">
        <f>H46</f>
        <v>#N/A</v>
      </c>
      <c r="H19" s="96" t="e">
        <f>G46</f>
        <v>#N/A</v>
      </c>
      <c r="I19" s="79" t="e">
        <f>IF(OR(IF(AND($G$19=$H$42,IF(COUNTIFS(I$6:I$17,"a")&gt;0,1,0)),1,0),IF(AND($G$19=$H$43,(OR(IF(COUNTIFS(I$6:I$17,"b")&gt;0,1,0),IF(COUNTIFS(I$6:I$17,"a")&gt;0,1,0)))),1,0),IF(AND($G$19=$H$44,(OR(IF(COUNTIFS(I$6:I$17,"b")&gt;0,1,0),IF(COUNTIFS(I$6:I$17,"a")&gt;0,1,0),IF(COUNTIFS(I$6:I$17,"c")&gt;0,1,0)))),1,0)),1,0)</f>
        <v>#N/A</v>
      </c>
      <c r="J19" s="78" t="e">
        <f t="shared" ref="J19:BP19" si="1">IF(OR(IF(AND($G$19=$H$42,IF(COUNTIFS(J$6:J$17,"a")&gt;0,1,0)),1,0),IF(AND($G$19=$H$43,(OR(IF(COUNTIFS(J$6:J$17,"b")&gt;0,1,0),IF(COUNTIFS(J$6:J$17,"a")&gt;0,1,0)))),1,0),IF(AND($G$19=$H$44,(OR(IF(COUNTIFS(J$6:J$17,"b")&gt;0,1,0),IF(COUNTIFS(J$6:J$17,"a")&gt;0,1,0),IF(COUNTIFS(J$6:J$17,"c")&gt;0,1,0)))),1,0)),1,0)</f>
        <v>#N/A</v>
      </c>
      <c r="K19" s="78" t="e">
        <f t="shared" si="1"/>
        <v>#N/A</v>
      </c>
      <c r="L19" s="78" t="e">
        <f t="shared" si="1"/>
        <v>#N/A</v>
      </c>
      <c r="M19" s="78" t="e">
        <f t="shared" si="1"/>
        <v>#N/A</v>
      </c>
      <c r="N19" s="78" t="e">
        <f t="shared" si="1"/>
        <v>#N/A</v>
      </c>
      <c r="O19" s="78" t="e">
        <f t="shared" si="1"/>
        <v>#N/A</v>
      </c>
      <c r="P19" s="78" t="e">
        <f t="shared" si="1"/>
        <v>#N/A</v>
      </c>
      <c r="Q19" s="78" t="e">
        <f t="shared" si="1"/>
        <v>#N/A</v>
      </c>
      <c r="R19" s="78" t="e">
        <f t="shared" si="1"/>
        <v>#N/A</v>
      </c>
      <c r="S19" s="78" t="e">
        <f t="shared" si="1"/>
        <v>#N/A</v>
      </c>
      <c r="T19" s="107" t="e">
        <f t="shared" si="1"/>
        <v>#N/A</v>
      </c>
      <c r="U19" s="79" t="e">
        <f t="shared" si="1"/>
        <v>#N/A</v>
      </c>
      <c r="V19" s="78" t="e">
        <f t="shared" si="1"/>
        <v>#N/A</v>
      </c>
      <c r="W19" s="78" t="e">
        <f t="shared" si="1"/>
        <v>#N/A</v>
      </c>
      <c r="X19" s="78" t="e">
        <f t="shared" si="1"/>
        <v>#N/A</v>
      </c>
      <c r="Y19" s="78" t="e">
        <f t="shared" si="1"/>
        <v>#N/A</v>
      </c>
      <c r="Z19" s="78" t="e">
        <f t="shared" si="1"/>
        <v>#N/A</v>
      </c>
      <c r="AA19" s="78" t="e">
        <f t="shared" si="1"/>
        <v>#N/A</v>
      </c>
      <c r="AB19" s="78" t="e">
        <f t="shared" si="1"/>
        <v>#N/A</v>
      </c>
      <c r="AC19" s="78" t="e">
        <f t="shared" si="1"/>
        <v>#N/A</v>
      </c>
      <c r="AD19" s="78" t="e">
        <f t="shared" si="1"/>
        <v>#N/A</v>
      </c>
      <c r="AE19" s="78" t="e">
        <f t="shared" si="1"/>
        <v>#N/A</v>
      </c>
      <c r="AF19" s="107" t="e">
        <f t="shared" si="1"/>
        <v>#N/A</v>
      </c>
      <c r="AG19" s="79" t="e">
        <f t="shared" si="1"/>
        <v>#N/A</v>
      </c>
      <c r="AH19" s="78" t="e">
        <f t="shared" si="1"/>
        <v>#N/A</v>
      </c>
      <c r="AI19" s="78" t="e">
        <f t="shared" si="1"/>
        <v>#N/A</v>
      </c>
      <c r="AJ19" s="78" t="e">
        <f t="shared" si="1"/>
        <v>#N/A</v>
      </c>
      <c r="AK19" s="78" t="e">
        <f t="shared" si="1"/>
        <v>#N/A</v>
      </c>
      <c r="AL19" s="78" t="e">
        <f t="shared" si="1"/>
        <v>#N/A</v>
      </c>
      <c r="AM19" s="78" t="e">
        <f t="shared" si="1"/>
        <v>#N/A</v>
      </c>
      <c r="AN19" s="78" t="e">
        <f t="shared" si="1"/>
        <v>#N/A</v>
      </c>
      <c r="AO19" s="78" t="e">
        <f t="shared" si="1"/>
        <v>#N/A</v>
      </c>
      <c r="AP19" s="78" t="e">
        <f t="shared" si="1"/>
        <v>#N/A</v>
      </c>
      <c r="AQ19" s="78" t="e">
        <f t="shared" si="1"/>
        <v>#N/A</v>
      </c>
      <c r="AR19" s="107" t="e">
        <f t="shared" si="1"/>
        <v>#N/A</v>
      </c>
      <c r="AS19" s="79" t="e">
        <f t="shared" si="1"/>
        <v>#N/A</v>
      </c>
      <c r="AT19" s="78" t="e">
        <f t="shared" si="1"/>
        <v>#N/A</v>
      </c>
      <c r="AU19" s="78" t="e">
        <f t="shared" si="1"/>
        <v>#N/A</v>
      </c>
      <c r="AV19" s="78" t="e">
        <f t="shared" si="1"/>
        <v>#N/A</v>
      </c>
      <c r="AW19" s="78" t="e">
        <f t="shared" si="1"/>
        <v>#N/A</v>
      </c>
      <c r="AX19" s="78" t="e">
        <f t="shared" si="1"/>
        <v>#N/A</v>
      </c>
      <c r="AY19" s="78" t="e">
        <f t="shared" si="1"/>
        <v>#N/A</v>
      </c>
      <c r="AZ19" s="78" t="e">
        <f t="shared" si="1"/>
        <v>#N/A</v>
      </c>
      <c r="BA19" s="78" t="e">
        <f t="shared" si="1"/>
        <v>#N/A</v>
      </c>
      <c r="BB19" s="78" t="e">
        <f t="shared" si="1"/>
        <v>#N/A</v>
      </c>
      <c r="BC19" s="78" t="e">
        <f t="shared" si="1"/>
        <v>#N/A</v>
      </c>
      <c r="BD19" s="107" t="e">
        <f t="shared" si="1"/>
        <v>#N/A</v>
      </c>
      <c r="BE19" s="79" t="e">
        <f t="shared" si="1"/>
        <v>#N/A</v>
      </c>
      <c r="BF19" s="78" t="e">
        <f t="shared" si="1"/>
        <v>#N/A</v>
      </c>
      <c r="BG19" s="78" t="e">
        <f t="shared" si="1"/>
        <v>#N/A</v>
      </c>
      <c r="BH19" s="78" t="e">
        <f t="shared" si="1"/>
        <v>#N/A</v>
      </c>
      <c r="BI19" s="78" t="e">
        <f t="shared" si="1"/>
        <v>#N/A</v>
      </c>
      <c r="BJ19" s="78" t="e">
        <f t="shared" si="1"/>
        <v>#N/A</v>
      </c>
      <c r="BK19" s="78" t="e">
        <f t="shared" si="1"/>
        <v>#N/A</v>
      </c>
      <c r="BL19" s="78" t="e">
        <f t="shared" si="1"/>
        <v>#N/A</v>
      </c>
      <c r="BM19" s="78" t="e">
        <f t="shared" si="1"/>
        <v>#N/A</v>
      </c>
      <c r="BN19" s="78" t="e">
        <f t="shared" si="1"/>
        <v>#N/A</v>
      </c>
      <c r="BO19" s="78" t="e">
        <f t="shared" si="1"/>
        <v>#N/A</v>
      </c>
      <c r="BP19" s="107" t="e">
        <f t="shared" si="1"/>
        <v>#N/A</v>
      </c>
      <c r="BQ19" s="137"/>
    </row>
    <row r="20" spans="1:69" ht="14.45" customHeight="1">
      <c r="A20" s="137"/>
      <c r="B20" s="147"/>
      <c r="C20" s="147"/>
      <c r="D20" s="147"/>
      <c r="E20" s="147"/>
      <c r="F20" s="147"/>
      <c r="G20" s="148"/>
      <c r="H20" s="149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37"/>
    </row>
    <row r="21" spans="1:69" ht="25.15" customHeight="1">
      <c r="A21" s="137"/>
      <c r="B21" s="401" t="e">
        <f>IF(E2=A45,"Neaplikuje sa",IF(H18&gt;=D46,CONCATENATE("Spĺňa podmienky praxe ",D46," mesiacov v riadení projektov bez vyhodnotenia zložitosti projektu "),CONCATENATE("Nespĺňa podmienky praxe ", D46," mesiacov v riadení projektov  bez vyhodnotenia zložitosti projektu")))</f>
        <v>#N/A</v>
      </c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401"/>
      <c r="AD21" s="401"/>
      <c r="AE21" s="401"/>
      <c r="AF21" s="401"/>
      <c r="AG21" s="401"/>
      <c r="AH21" s="401"/>
      <c r="AI21" s="401"/>
      <c r="AJ21" s="401"/>
      <c r="AK21" s="401"/>
      <c r="AL21" s="401"/>
      <c r="AM21" s="401"/>
      <c r="AN21" s="401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37"/>
    </row>
    <row r="22" spans="1:69" ht="23.45" customHeight="1">
      <c r="A22" s="137"/>
      <c r="B22" s="401" t="e">
        <f>IF(E2=A45,"Neaplikuje sa",IF(H19&gt;=F46,CONCATENATE("Spĺňa podmienky dĺžky praxe ",F46," mesiacov ako ",L46),CONCATENATE("Nespĺňa podmienky dĺžky praxe ",F46," mesiacov ako ",L46)))</f>
        <v>#N/A</v>
      </c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  <c r="Y22" s="401"/>
      <c r="Z22" s="401"/>
      <c r="AA22" s="401"/>
      <c r="AB22" s="401"/>
      <c r="AC22" s="401"/>
      <c r="AD22" s="401"/>
      <c r="AE22" s="401"/>
      <c r="AF22" s="401"/>
      <c r="AG22" s="401"/>
      <c r="AH22" s="401"/>
      <c r="AI22" s="401"/>
      <c r="AJ22" s="401"/>
      <c r="AK22" s="401"/>
      <c r="AL22" s="401"/>
      <c r="AM22" s="401"/>
      <c r="AN22" s="401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37"/>
    </row>
    <row r="23" spans="1:69" ht="23.45" customHeight="1">
      <c r="A23" s="137"/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7"/>
      <c r="AN23" s="297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37"/>
    </row>
    <row r="24" spans="1:69" s="67" customFormat="1" ht="48.6" customHeight="1">
      <c r="A24" s="138"/>
      <c r="B24" s="119" t="s">
        <v>463</v>
      </c>
      <c r="C24" s="404" t="s">
        <v>464</v>
      </c>
      <c r="D24" s="405"/>
      <c r="E24" s="405"/>
      <c r="F24" s="405"/>
      <c r="G24" s="406"/>
      <c r="H24" s="120" t="s">
        <v>465</v>
      </c>
      <c r="I24" s="121">
        <f>E3-15</f>
        <v>-15</v>
      </c>
      <c r="J24" s="122">
        <f>I24-365</f>
        <v>-380</v>
      </c>
      <c r="K24" s="122">
        <f>J24-365</f>
        <v>-745</v>
      </c>
      <c r="L24" s="122">
        <f>K24-365</f>
        <v>-1110</v>
      </c>
      <c r="M24" s="122">
        <f>L24-365</f>
        <v>-1475</v>
      </c>
      <c r="N24" s="123">
        <f>M24-365</f>
        <v>-1840</v>
      </c>
      <c r="O24" s="151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</row>
    <row r="25" spans="1:69" s="67" customFormat="1" ht="15" customHeight="1">
      <c r="A25" s="138"/>
      <c r="B25" s="108" t="s">
        <v>40</v>
      </c>
      <c r="C25" s="407" t="s">
        <v>499</v>
      </c>
      <c r="D25" s="408"/>
      <c r="E25" s="408"/>
      <c r="F25" s="408"/>
      <c r="G25" s="409"/>
      <c r="H25" s="113">
        <f t="shared" ref="H25:H36" si="2">SUM(I25:N25)</f>
        <v>0</v>
      </c>
      <c r="I25" s="116"/>
      <c r="J25" s="110"/>
      <c r="K25" s="110"/>
      <c r="L25" s="110"/>
      <c r="M25" s="110"/>
      <c r="N25" s="111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</row>
    <row r="26" spans="1:69" s="67" customFormat="1" ht="15" customHeight="1">
      <c r="A26" s="138"/>
      <c r="B26" s="90" t="s">
        <v>41</v>
      </c>
      <c r="C26" s="398" t="s">
        <v>500</v>
      </c>
      <c r="D26" s="399"/>
      <c r="E26" s="399"/>
      <c r="F26" s="399"/>
      <c r="G26" s="399"/>
      <c r="H26" s="69">
        <f t="shared" si="2"/>
        <v>0</v>
      </c>
      <c r="I26" s="116"/>
      <c r="J26" s="110"/>
      <c r="K26" s="110"/>
      <c r="L26" s="110"/>
      <c r="M26" s="110"/>
      <c r="N26" s="111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</row>
    <row r="27" spans="1:69" s="67" customFormat="1" ht="15" customHeight="1">
      <c r="A27" s="138"/>
      <c r="B27" s="90" t="s">
        <v>42</v>
      </c>
      <c r="C27" s="398" t="s">
        <v>501</v>
      </c>
      <c r="D27" s="399"/>
      <c r="E27" s="399"/>
      <c r="F27" s="399"/>
      <c r="G27" s="399"/>
      <c r="H27" s="69">
        <f t="shared" si="2"/>
        <v>120</v>
      </c>
      <c r="I27" s="116"/>
      <c r="J27" s="110"/>
      <c r="K27" s="110">
        <v>35</v>
      </c>
      <c r="L27" s="110">
        <v>35</v>
      </c>
      <c r="M27" s="110">
        <v>35</v>
      </c>
      <c r="N27" s="111">
        <v>15</v>
      </c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</row>
    <row r="28" spans="1:69" s="67" customFormat="1" ht="15" customHeight="1">
      <c r="A28" s="138"/>
      <c r="B28" s="90" t="s">
        <v>43</v>
      </c>
      <c r="C28" s="398" t="s">
        <v>502</v>
      </c>
      <c r="D28" s="399"/>
      <c r="E28" s="399"/>
      <c r="F28" s="399"/>
      <c r="G28" s="399"/>
      <c r="H28" s="69">
        <f t="shared" si="2"/>
        <v>0</v>
      </c>
      <c r="I28" s="116"/>
      <c r="J28" s="110"/>
      <c r="K28" s="110"/>
      <c r="L28" s="110"/>
      <c r="M28" s="110"/>
      <c r="N28" s="111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</row>
    <row r="29" spans="1:69" s="67" customFormat="1" ht="15" customHeight="1">
      <c r="A29" s="138"/>
      <c r="B29" s="90" t="s">
        <v>44</v>
      </c>
      <c r="C29" s="398" t="s">
        <v>503</v>
      </c>
      <c r="D29" s="399"/>
      <c r="E29" s="399"/>
      <c r="F29" s="399"/>
      <c r="G29" s="399"/>
      <c r="H29" s="69">
        <f t="shared" si="2"/>
        <v>0</v>
      </c>
      <c r="I29" s="116"/>
      <c r="J29" s="110"/>
      <c r="K29" s="110"/>
      <c r="L29" s="110"/>
      <c r="M29" s="110"/>
      <c r="N29" s="111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</row>
    <row r="30" spans="1:69" s="67" customFormat="1" ht="15" customHeight="1">
      <c r="A30" s="138"/>
      <c r="B30" s="90" t="s">
        <v>45</v>
      </c>
      <c r="C30" s="398" t="s">
        <v>504</v>
      </c>
      <c r="D30" s="399"/>
      <c r="E30" s="399"/>
      <c r="F30" s="399"/>
      <c r="G30" s="399"/>
      <c r="H30" s="69">
        <f t="shared" si="2"/>
        <v>0</v>
      </c>
      <c r="I30" s="116"/>
      <c r="J30" s="110"/>
      <c r="K30" s="110"/>
      <c r="L30" s="110"/>
      <c r="M30" s="110"/>
      <c r="N30" s="111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</row>
    <row r="31" spans="1:69" ht="15" customHeight="1">
      <c r="A31" s="146"/>
      <c r="B31" s="90" t="s">
        <v>46</v>
      </c>
      <c r="C31" s="398" t="s">
        <v>505</v>
      </c>
      <c r="D31" s="399"/>
      <c r="E31" s="399"/>
      <c r="F31" s="399"/>
      <c r="G31" s="399"/>
      <c r="H31" s="69">
        <f t="shared" si="2"/>
        <v>0</v>
      </c>
      <c r="I31" s="116"/>
      <c r="J31" s="110"/>
      <c r="K31" s="110"/>
      <c r="L31" s="110"/>
      <c r="M31" s="110"/>
      <c r="N31" s="111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</row>
    <row r="32" spans="1:69" ht="15" customHeight="1">
      <c r="A32" s="146"/>
      <c r="B32" s="90" t="s">
        <v>47</v>
      </c>
      <c r="C32" s="398" t="s">
        <v>506</v>
      </c>
      <c r="D32" s="399"/>
      <c r="E32" s="399"/>
      <c r="F32" s="399"/>
      <c r="G32" s="399"/>
      <c r="H32" s="69">
        <f t="shared" si="2"/>
        <v>57</v>
      </c>
      <c r="I32" s="116">
        <v>22</v>
      </c>
      <c r="J32" s="110">
        <v>35</v>
      </c>
      <c r="K32" s="110"/>
      <c r="L32" s="110"/>
      <c r="M32" s="110"/>
      <c r="N32" s="111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</row>
    <row r="33" spans="1:80" ht="15" customHeight="1">
      <c r="A33" s="146"/>
      <c r="B33" s="90" t="s">
        <v>48</v>
      </c>
      <c r="C33" s="412" t="s">
        <v>507</v>
      </c>
      <c r="D33" s="413"/>
      <c r="E33" s="413"/>
      <c r="F33" s="413"/>
      <c r="G33" s="413"/>
      <c r="H33" s="69">
        <f t="shared" si="2"/>
        <v>0</v>
      </c>
      <c r="I33" s="116"/>
      <c r="J33" s="110"/>
      <c r="K33" s="110"/>
      <c r="L33" s="110"/>
      <c r="M33" s="110"/>
      <c r="N33" s="111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</row>
    <row r="34" spans="1:80" ht="15" customHeight="1">
      <c r="A34" s="146"/>
      <c r="B34" s="90">
        <v>10</v>
      </c>
      <c r="C34" s="414"/>
      <c r="D34" s="415"/>
      <c r="E34" s="415"/>
      <c r="F34" s="415"/>
      <c r="G34" s="415"/>
      <c r="H34" s="69">
        <f t="shared" si="2"/>
        <v>0</v>
      </c>
      <c r="I34" s="116"/>
      <c r="J34" s="110"/>
      <c r="K34" s="110"/>
      <c r="L34" s="110"/>
      <c r="M34" s="110"/>
      <c r="N34" s="111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</row>
    <row r="35" spans="1:80" ht="15" customHeight="1">
      <c r="A35" s="146"/>
      <c r="B35" s="90">
        <v>11</v>
      </c>
      <c r="C35" s="414"/>
      <c r="D35" s="415"/>
      <c r="E35" s="415"/>
      <c r="F35" s="415"/>
      <c r="G35" s="415"/>
      <c r="H35" s="69">
        <f t="shared" si="2"/>
        <v>0</v>
      </c>
      <c r="I35" s="116"/>
      <c r="J35" s="110"/>
      <c r="K35" s="110"/>
      <c r="L35" s="110"/>
      <c r="M35" s="110"/>
      <c r="N35" s="111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</row>
    <row r="36" spans="1:80" ht="15" customHeight="1">
      <c r="A36" s="146"/>
      <c r="B36" s="90">
        <v>12</v>
      </c>
      <c r="C36" s="416"/>
      <c r="D36" s="417"/>
      <c r="E36" s="417"/>
      <c r="F36" s="417"/>
      <c r="G36" s="417"/>
      <c r="H36" s="114">
        <f t="shared" si="2"/>
        <v>0</v>
      </c>
      <c r="I36" s="116"/>
      <c r="J36" s="110"/>
      <c r="K36" s="110"/>
      <c r="L36" s="110"/>
      <c r="M36" s="110"/>
      <c r="N36" s="111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</row>
    <row r="37" spans="1:80" ht="15" customHeight="1">
      <c r="A37" s="137"/>
      <c r="B37" s="76"/>
      <c r="C37" s="423" t="s">
        <v>466</v>
      </c>
      <c r="D37" s="424"/>
      <c r="E37" s="424"/>
      <c r="F37" s="424"/>
      <c r="G37" s="424"/>
      <c r="H37" s="115">
        <f t="shared" ref="H37:N37" si="3">SUM(H25:H36)</f>
        <v>177</v>
      </c>
      <c r="I37" s="117">
        <f t="shared" si="3"/>
        <v>22</v>
      </c>
      <c r="J37" s="112">
        <f t="shared" si="3"/>
        <v>35</v>
      </c>
      <c r="K37" s="112">
        <f t="shared" si="3"/>
        <v>35</v>
      </c>
      <c r="L37" s="112">
        <f t="shared" si="3"/>
        <v>35</v>
      </c>
      <c r="M37" s="112">
        <f t="shared" si="3"/>
        <v>35</v>
      </c>
      <c r="N37" s="118">
        <f t="shared" si="3"/>
        <v>15</v>
      </c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</row>
    <row r="38" spans="1:80" ht="14.45" customHeight="1">
      <c r="A38" s="137"/>
      <c r="B38" s="156"/>
      <c r="C38" s="156"/>
      <c r="D38" s="156"/>
      <c r="E38" s="156"/>
      <c r="F38" s="298"/>
      <c r="G38" s="298"/>
      <c r="H38" s="157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37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</row>
    <row r="39" spans="1:80" ht="25.15" customHeight="1">
      <c r="A39" s="137"/>
      <c r="B39" s="401" t="str">
        <f>IF(OR((AND((I37+N37)&gt;=35,J37&gt;=35,K37&gt;=35,L37&gt;=35,M37&gt;=35)),H37&gt;=175),CONCATENATE("Poskytol dôkazy o ďalšom odbornom vzdelávaní 35 hodín ročne/175 celkovo v priebehu posledných 5 rokov"),CONCATENATE("Nespĺňa podmienky vzdelávania "))</f>
        <v>Poskytol dôkazy o ďalšom odbornom vzdelávaní 35 hodín ročne/175 celkovo v priebehu posledných 5 rokov</v>
      </c>
      <c r="C39" s="401"/>
      <c r="D39" s="401"/>
      <c r="E39" s="401"/>
      <c r="F39" s="401"/>
      <c r="G39" s="401"/>
      <c r="H39" s="401"/>
      <c r="I39" s="401"/>
      <c r="J39" s="401"/>
      <c r="K39" s="401"/>
      <c r="L39" s="401"/>
      <c r="M39" s="401"/>
      <c r="N39" s="401"/>
      <c r="O39" s="401"/>
      <c r="P39" s="401"/>
      <c r="Q39" s="401"/>
      <c r="R39" s="401"/>
      <c r="S39" s="401"/>
      <c r="T39" s="401"/>
      <c r="U39" s="401"/>
      <c r="V39" s="401"/>
      <c r="W39" s="401"/>
      <c r="X39" s="401"/>
      <c r="Y39" s="401"/>
      <c r="Z39" s="401"/>
      <c r="AA39" s="401"/>
      <c r="AB39" s="401"/>
      <c r="AC39" s="401"/>
      <c r="AD39" s="401"/>
      <c r="AE39" s="401"/>
      <c r="AF39" s="401"/>
      <c r="AG39" s="401"/>
      <c r="AH39" s="401"/>
      <c r="AI39" s="401"/>
      <c r="AJ39" s="401"/>
      <c r="AK39" s="401"/>
      <c r="AL39" s="401"/>
      <c r="AM39" s="401"/>
      <c r="AN39" s="401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37"/>
    </row>
    <row r="40" spans="1:80" ht="39.6" customHeight="1" thickBot="1">
      <c r="A40" s="137"/>
      <c r="B40" s="160"/>
      <c r="C40" s="147"/>
      <c r="D40" s="147"/>
      <c r="E40" s="147"/>
      <c r="F40" s="147"/>
      <c r="G40" s="147"/>
      <c r="H40" s="147"/>
      <c r="I40" s="150"/>
      <c r="J40" s="137"/>
      <c r="K40" s="137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37"/>
    </row>
    <row r="41" spans="1:80" ht="94.15" customHeight="1" thickBot="1">
      <c r="A41" s="418" t="s">
        <v>467</v>
      </c>
      <c r="B41" s="419"/>
      <c r="C41" s="93" t="s">
        <v>468</v>
      </c>
      <c r="D41" s="93" t="s">
        <v>469</v>
      </c>
      <c r="E41" s="93" t="s">
        <v>470</v>
      </c>
      <c r="F41" s="93" t="s">
        <v>471</v>
      </c>
      <c r="G41" s="93" t="s">
        <v>472</v>
      </c>
      <c r="H41" s="94" t="s">
        <v>473</v>
      </c>
      <c r="I41" s="137"/>
      <c r="J41" s="137"/>
      <c r="K41" s="420" t="s">
        <v>474</v>
      </c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/>
      <c r="X41" s="421"/>
      <c r="Y41" s="421"/>
      <c r="Z41" s="421"/>
      <c r="AA41" s="421"/>
      <c r="AB41" s="421"/>
      <c r="AC41" s="421"/>
      <c r="AD41" s="421"/>
      <c r="AE41" s="421"/>
      <c r="AF41" s="421"/>
      <c r="AG41" s="421"/>
      <c r="AH41" s="421"/>
      <c r="AI41" s="421"/>
      <c r="AJ41" s="421"/>
      <c r="AK41" s="421"/>
      <c r="AL41" s="421"/>
      <c r="AM41" s="421"/>
      <c r="AN41" s="422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37"/>
    </row>
    <row r="42" spans="1:80" ht="15" customHeight="1">
      <c r="A42" s="427" t="s">
        <v>475</v>
      </c>
      <c r="B42" s="428"/>
      <c r="C42" s="86">
        <f>12*5</f>
        <v>60</v>
      </c>
      <c r="D42" s="86">
        <v>30</v>
      </c>
      <c r="E42" s="86">
        <f>SUM(I18:BP18)</f>
        <v>33</v>
      </c>
      <c r="F42" s="86">
        <v>30</v>
      </c>
      <c r="G42" s="86" t="e">
        <f>IF($G$19=H42,SUM($I$19:$BP$19)," ")</f>
        <v>#N/A</v>
      </c>
      <c r="H42" s="87">
        <v>3.2</v>
      </c>
      <c r="I42" s="137"/>
      <c r="J42" s="137"/>
      <c r="K42" s="101" t="s">
        <v>476</v>
      </c>
      <c r="L42" s="429" t="s">
        <v>477</v>
      </c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29"/>
      <c r="AA42" s="429"/>
      <c r="AB42" s="429"/>
      <c r="AC42" s="429"/>
      <c r="AD42" s="429"/>
      <c r="AE42" s="429"/>
      <c r="AF42" s="429"/>
      <c r="AG42" s="429"/>
      <c r="AH42" s="429"/>
      <c r="AI42" s="429"/>
      <c r="AJ42" s="429"/>
      <c r="AK42" s="429"/>
      <c r="AL42" s="429"/>
      <c r="AM42" s="429"/>
      <c r="AN42" s="43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37"/>
    </row>
    <row r="43" spans="1:80" ht="15" customHeight="1">
      <c r="A43" s="431" t="s">
        <v>105</v>
      </c>
      <c r="B43" s="432"/>
      <c r="C43" s="80">
        <f>12*5</f>
        <v>60</v>
      </c>
      <c r="D43" s="80">
        <v>30</v>
      </c>
      <c r="E43" s="80">
        <f>SUM(I18:BP18)</f>
        <v>33</v>
      </c>
      <c r="F43" s="80">
        <v>30</v>
      </c>
      <c r="G43" s="86" t="e">
        <f>IF($G$19=H43,SUM($I$19:$BP$19)," ")</f>
        <v>#N/A</v>
      </c>
      <c r="H43" s="88">
        <v>2.5</v>
      </c>
      <c r="I43" s="137"/>
      <c r="J43" s="137"/>
      <c r="K43" s="100" t="s">
        <v>478</v>
      </c>
      <c r="L43" s="433" t="s">
        <v>479</v>
      </c>
      <c r="M43" s="433"/>
      <c r="N43" s="433"/>
      <c r="O43" s="433"/>
      <c r="P43" s="433"/>
      <c r="Q43" s="433"/>
      <c r="R43" s="433"/>
      <c r="S43" s="433"/>
      <c r="T43" s="433"/>
      <c r="U43" s="433"/>
      <c r="V43" s="433"/>
      <c r="W43" s="433"/>
      <c r="X43" s="433"/>
      <c r="Y43" s="433"/>
      <c r="Z43" s="433"/>
      <c r="AA43" s="433"/>
      <c r="AB43" s="433"/>
      <c r="AC43" s="433"/>
      <c r="AD43" s="433"/>
      <c r="AE43" s="433"/>
      <c r="AF43" s="433"/>
      <c r="AG43" s="433"/>
      <c r="AH43" s="433"/>
      <c r="AI43" s="433"/>
      <c r="AJ43" s="433"/>
      <c r="AK43" s="433"/>
      <c r="AL43" s="433"/>
      <c r="AM43" s="433"/>
      <c r="AN43" s="434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37"/>
    </row>
    <row r="44" spans="1:80" ht="15" customHeight="1">
      <c r="A44" s="431" t="s">
        <v>480</v>
      </c>
      <c r="B44" s="432"/>
      <c r="C44" s="80">
        <f>12*5</f>
        <v>60</v>
      </c>
      <c r="D44" s="80">
        <v>30</v>
      </c>
      <c r="E44" s="80">
        <f>SUM(I18:BP18)</f>
        <v>33</v>
      </c>
      <c r="F44" s="80">
        <v>30</v>
      </c>
      <c r="G44" s="86" t="e">
        <f>IF($G$19=H44,SUM($I$19:$BP$19)," ")</f>
        <v>#N/A</v>
      </c>
      <c r="H44" s="88">
        <v>1.6</v>
      </c>
      <c r="I44" s="137"/>
      <c r="J44" s="137"/>
      <c r="K44" s="100" t="s">
        <v>481</v>
      </c>
      <c r="L44" s="433" t="s">
        <v>482</v>
      </c>
      <c r="M44" s="433"/>
      <c r="N44" s="433"/>
      <c r="O44" s="433"/>
      <c r="P44" s="433"/>
      <c r="Q44" s="433"/>
      <c r="R44" s="433"/>
      <c r="S44" s="433"/>
      <c r="T44" s="433"/>
      <c r="U44" s="433"/>
      <c r="V44" s="433"/>
      <c r="W44" s="433"/>
      <c r="X44" s="433"/>
      <c r="Y44" s="433"/>
      <c r="Z44" s="433"/>
      <c r="AA44" s="433"/>
      <c r="AB44" s="433"/>
      <c r="AC44" s="433"/>
      <c r="AD44" s="433"/>
      <c r="AE44" s="433"/>
      <c r="AF44" s="433"/>
      <c r="AG44" s="433"/>
      <c r="AH44" s="433"/>
      <c r="AI44" s="433"/>
      <c r="AJ44" s="433"/>
      <c r="AK44" s="433"/>
      <c r="AL44" s="433"/>
      <c r="AM44" s="433"/>
      <c r="AN44" s="434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37"/>
    </row>
    <row r="45" spans="1:80" ht="15" customHeight="1" thickBot="1">
      <c r="A45" s="435" t="s">
        <v>483</v>
      </c>
      <c r="B45" s="436"/>
      <c r="C45" s="81">
        <v>60</v>
      </c>
      <c r="D45" s="81">
        <v>0</v>
      </c>
      <c r="E45" s="81">
        <v>0</v>
      </c>
      <c r="F45" s="81">
        <v>0</v>
      </c>
      <c r="G45" s="86" t="e">
        <f>IF($G$19=H45,SUM($I$19:$BP$19)," ")</f>
        <v>#N/A</v>
      </c>
      <c r="H45" s="85">
        <v>0</v>
      </c>
      <c r="I45" s="137"/>
      <c r="J45" s="137"/>
      <c r="K45" s="102" t="s">
        <v>484</v>
      </c>
      <c r="L45" s="437" t="s">
        <v>485</v>
      </c>
      <c r="M45" s="437"/>
      <c r="N45" s="437"/>
      <c r="O45" s="437"/>
      <c r="P45" s="437"/>
      <c r="Q45" s="437"/>
      <c r="R45" s="437"/>
      <c r="S45" s="437"/>
      <c r="T45" s="437"/>
      <c r="U45" s="437"/>
      <c r="V45" s="437"/>
      <c r="W45" s="437"/>
      <c r="X45" s="437"/>
      <c r="Y45" s="437"/>
      <c r="Z45" s="437"/>
      <c r="AA45" s="437"/>
      <c r="AB45" s="437"/>
      <c r="AC45" s="437"/>
      <c r="AD45" s="437"/>
      <c r="AE45" s="437"/>
      <c r="AF45" s="437"/>
      <c r="AG45" s="437"/>
      <c r="AH45" s="437"/>
      <c r="AI45" s="437"/>
      <c r="AJ45" s="437"/>
      <c r="AK45" s="437"/>
      <c r="AL45" s="437"/>
      <c r="AM45" s="437"/>
      <c r="AN45" s="438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37"/>
    </row>
    <row r="46" spans="1:80" ht="15" customHeight="1" thickBot="1">
      <c r="A46" s="89" t="s">
        <v>486</v>
      </c>
      <c r="B46" s="91"/>
      <c r="C46" s="97" t="e">
        <f>VLOOKUP(E2,A42:C45,3,)</f>
        <v>#N/A</v>
      </c>
      <c r="D46" s="92" t="e">
        <f>VLOOKUP($E$2,A42:D45,4,)</f>
        <v>#N/A</v>
      </c>
      <c r="E46" s="97" t="e">
        <f>VLOOKUP($E$2,A42:E45,5,)</f>
        <v>#N/A</v>
      </c>
      <c r="F46" s="92" t="e">
        <f>VLOOKUP($E$2,A42:F45,6,)</f>
        <v>#N/A</v>
      </c>
      <c r="G46" s="97" t="e">
        <f>VLOOKUP($E$2,A42:G45,7,)</f>
        <v>#N/A</v>
      </c>
      <c r="H46" s="98" t="e">
        <f>VLOOKUP($E$2,A42:H45,8,)</f>
        <v>#N/A</v>
      </c>
      <c r="I46" s="137"/>
      <c r="J46" s="137"/>
      <c r="K46" s="103"/>
      <c r="L46" s="425" t="e">
        <f>VLOOKUP($E$2,A42:L45,12,)</f>
        <v>#N/A</v>
      </c>
      <c r="M46" s="425"/>
      <c r="N46" s="425"/>
      <c r="O46" s="425"/>
      <c r="P46" s="425"/>
      <c r="Q46" s="425"/>
      <c r="R46" s="425"/>
      <c r="S46" s="425"/>
      <c r="T46" s="425"/>
      <c r="U46" s="425"/>
      <c r="V46" s="425"/>
      <c r="W46" s="425"/>
      <c r="X46" s="425"/>
      <c r="Y46" s="425"/>
      <c r="Z46" s="425"/>
      <c r="AA46" s="425"/>
      <c r="AB46" s="425"/>
      <c r="AC46" s="425"/>
      <c r="AD46" s="425"/>
      <c r="AE46" s="425"/>
      <c r="AF46" s="425"/>
      <c r="AG46" s="425"/>
      <c r="AH46" s="425"/>
      <c r="AI46" s="425"/>
      <c r="AJ46" s="425"/>
      <c r="AK46" s="425"/>
      <c r="AL46" s="425"/>
      <c r="AM46" s="425"/>
      <c r="AN46" s="426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</row>
    <row r="47" spans="1:80">
      <c r="A47" s="137"/>
      <c r="B47" s="137"/>
      <c r="C47" s="147"/>
      <c r="D47" s="147"/>
      <c r="E47" s="147"/>
      <c r="F47" s="147"/>
      <c r="G47" s="147"/>
      <c r="H47" s="137"/>
      <c r="I47" s="137"/>
      <c r="J47" s="161"/>
      <c r="K47" s="162"/>
      <c r="L47" s="163"/>
      <c r="M47" s="164"/>
      <c r="N47" s="165"/>
      <c r="O47" s="165"/>
      <c r="P47" s="164"/>
      <c r="Q47" s="166"/>
      <c r="R47" s="167"/>
      <c r="S47" s="165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 t="s">
        <v>487</v>
      </c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</row>
    <row r="48" spans="1:80" ht="15">
      <c r="A48" s="137"/>
      <c r="B48" s="168"/>
      <c r="C48" s="169"/>
      <c r="D48" s="169"/>
      <c r="E48" s="169"/>
      <c r="F48" s="169"/>
      <c r="G48" s="147"/>
      <c r="H48" s="137"/>
      <c r="I48" s="137"/>
      <c r="J48" s="161"/>
      <c r="K48" s="162"/>
      <c r="L48" s="163"/>
      <c r="M48" s="164"/>
      <c r="N48" s="165"/>
      <c r="O48" s="165"/>
      <c r="P48" s="164"/>
      <c r="Q48" s="166"/>
      <c r="R48" s="167"/>
      <c r="S48" s="165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</row>
    <row r="49" spans="1:69" ht="14.25">
      <c r="A49" s="137"/>
      <c r="B49" s="137"/>
      <c r="C49" s="169"/>
      <c r="D49" s="137"/>
      <c r="E49" s="137"/>
      <c r="F49" s="137"/>
      <c r="G49" s="137"/>
      <c r="H49" s="137"/>
      <c r="I49" s="137"/>
      <c r="J49" s="137"/>
      <c r="K49" s="162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</row>
    <row r="50" spans="1:69" ht="15" customHeight="1">
      <c r="A50" s="137"/>
      <c r="B50" s="168"/>
      <c r="C50" s="168"/>
      <c r="D50" s="168"/>
      <c r="E50" s="168"/>
      <c r="F50" s="168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</row>
    <row r="51" spans="1:69" ht="15">
      <c r="A51" s="137"/>
      <c r="B51" s="170" t="s">
        <v>488</v>
      </c>
      <c r="C51" s="171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</row>
    <row r="52" spans="1:69" ht="14.25">
      <c r="A52" s="137"/>
      <c r="B52" s="172" t="s">
        <v>489</v>
      </c>
      <c r="C52" s="171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</row>
    <row r="53" spans="1:69" ht="14.25">
      <c r="A53" s="137"/>
      <c r="B53" s="172" t="s">
        <v>490</v>
      </c>
      <c r="C53" s="171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</row>
    <row r="54" spans="1:69" ht="14.25">
      <c r="A54" s="137"/>
      <c r="B54" s="172" t="s">
        <v>491</v>
      </c>
      <c r="C54" s="171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</row>
    <row r="55" spans="1:69" ht="15">
      <c r="A55" s="137"/>
      <c r="B55" s="173" t="s">
        <v>492</v>
      </c>
      <c r="C55" s="173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</row>
    <row r="56" spans="1:69" ht="15">
      <c r="A56" s="137"/>
      <c r="B56" s="173" t="s">
        <v>493</v>
      </c>
      <c r="C56" s="173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</row>
    <row r="57" spans="1:69">
      <c r="A57" s="137"/>
      <c r="B57" s="174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</row>
    <row r="58" spans="1:69">
      <c r="A58" s="137"/>
      <c r="B58" s="174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</row>
    <row r="59" spans="1:69">
      <c r="B59" s="84"/>
    </row>
    <row r="60" spans="1:69">
      <c r="B60" s="84"/>
    </row>
    <row r="61" spans="1:69">
      <c r="B61" s="84"/>
    </row>
    <row r="62" spans="1:69" ht="15">
      <c r="B62" s="83"/>
      <c r="C62" s="82"/>
      <c r="D62" s="82"/>
      <c r="E62" s="82"/>
      <c r="F62" s="82"/>
    </row>
  </sheetData>
  <mergeCells count="50">
    <mergeCell ref="C35:G35"/>
    <mergeCell ref="C5:G5"/>
    <mergeCell ref="C16:G16"/>
    <mergeCell ref="C17:G17"/>
    <mergeCell ref="C12:G12"/>
    <mergeCell ref="C13:G13"/>
    <mergeCell ref="C14:G14"/>
    <mergeCell ref="C15:G15"/>
    <mergeCell ref="F1:G1"/>
    <mergeCell ref="F2:G2"/>
    <mergeCell ref="F3:G3"/>
    <mergeCell ref="C3:D3"/>
    <mergeCell ref="C11:G11"/>
    <mergeCell ref="C6:G6"/>
    <mergeCell ref="C7:G7"/>
    <mergeCell ref="C8:G8"/>
    <mergeCell ref="C9:G9"/>
    <mergeCell ref="C10:G10"/>
    <mergeCell ref="AT4:BD4"/>
    <mergeCell ref="BF4:BP4"/>
    <mergeCell ref="L42:AN42"/>
    <mergeCell ref="L43:AN43"/>
    <mergeCell ref="L44:AN44"/>
    <mergeCell ref="K41:AN41"/>
    <mergeCell ref="B21:AN21"/>
    <mergeCell ref="B22:AN22"/>
    <mergeCell ref="C31:G31"/>
    <mergeCell ref="A44:B44"/>
    <mergeCell ref="A43:B43"/>
    <mergeCell ref="A41:B41"/>
    <mergeCell ref="A42:B42"/>
    <mergeCell ref="C36:G36"/>
    <mergeCell ref="B39:AN39"/>
    <mergeCell ref="C32:G32"/>
    <mergeCell ref="A45:B45"/>
    <mergeCell ref="L45:AN45"/>
    <mergeCell ref="L46:AN46"/>
    <mergeCell ref="C37:G37"/>
    <mergeCell ref="J4:T4"/>
    <mergeCell ref="V4:AF4"/>
    <mergeCell ref="AH4:AR4"/>
    <mergeCell ref="C24:G24"/>
    <mergeCell ref="C25:G25"/>
    <mergeCell ref="C26:G26"/>
    <mergeCell ref="C27:G27"/>
    <mergeCell ref="C28:G28"/>
    <mergeCell ref="C29:G29"/>
    <mergeCell ref="C30:G30"/>
    <mergeCell ref="C33:G33"/>
    <mergeCell ref="C34:G34"/>
  </mergeCells>
  <conditionalFormatting sqref="H1:H3">
    <cfRule type="cellIs" dxfId="10" priority="1" operator="equal">
      <formula>"Nevyhovel"</formula>
    </cfRule>
    <cfRule type="cellIs" dxfId="9" priority="2" operator="equal">
      <formula>"Vyhovel"</formula>
    </cfRule>
    <cfRule type="colorScale" priority="3">
      <colorScale>
        <cfvo type="min"/>
        <cfvo type="max"/>
        <color rgb="FFFF7128"/>
        <color rgb="FFFFEF9C"/>
      </colorScale>
    </cfRule>
  </conditionalFormatting>
  <conditionalFormatting sqref="B21">
    <cfRule type="expression" dxfId="8" priority="6">
      <formula>$H$18&gt;=$D$46</formula>
    </cfRule>
  </conditionalFormatting>
  <conditionalFormatting sqref="B22:B23">
    <cfRule type="expression" dxfId="7" priority="5">
      <formula>$H$19&gt;=$F$46</formula>
    </cfRule>
  </conditionalFormatting>
  <conditionalFormatting sqref="B39">
    <cfRule type="expression" dxfId="6" priority="4" stopIfTrue="1">
      <formula>$H$37&gt;=175</formula>
    </cfRule>
  </conditionalFormatting>
  <pageMargins left="0.7" right="0.7" top="0.75" bottom="0.75" header="0.3" footer="0.3"/>
  <pageSetup paperSize="9" orientation="portrait" r:id="rId1"/>
  <ignoredErrors>
    <ignoredError sqref="B6:B14 B25:B3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87CB3D"/>
  </sheetPr>
  <dimension ref="A1:BQ62"/>
  <sheetViews>
    <sheetView zoomScaleNormal="100" workbookViewId="0">
      <selection activeCell="E3" sqref="E3"/>
    </sheetView>
  </sheetViews>
  <sheetFormatPr defaultColWidth="2.7109375" defaultRowHeight="12.75"/>
  <cols>
    <col min="1" max="1" width="5.42578125" style="65" customWidth="1"/>
    <col min="2" max="2" width="12.5703125" style="65" customWidth="1"/>
    <col min="3" max="3" width="21.7109375" style="65" customWidth="1"/>
    <col min="4" max="4" width="17.140625" style="65" customWidth="1"/>
    <col min="5" max="5" width="14" style="65" customWidth="1"/>
    <col min="6" max="6" width="15.28515625" style="65" customWidth="1"/>
    <col min="7" max="7" width="17.85546875" style="65" customWidth="1"/>
    <col min="8" max="8" width="19.28515625" style="65" customWidth="1"/>
    <col min="9" max="9" width="4.28515625" style="65" customWidth="1"/>
    <col min="10" max="10" width="3" style="65" bestFit="1" customWidth="1"/>
    <col min="11" max="11" width="4.28515625" style="65" customWidth="1"/>
    <col min="12" max="12" width="3.42578125" style="65" customWidth="1"/>
    <col min="13" max="20" width="2.85546875" style="65" bestFit="1" customWidth="1"/>
    <col min="21" max="32" width="2.85546875" style="65" customWidth="1"/>
    <col min="33" max="35" width="3" style="65" bestFit="1" customWidth="1"/>
    <col min="36" max="44" width="2.85546875" style="65" bestFit="1" customWidth="1"/>
    <col min="45" max="47" width="3" style="65" bestFit="1" customWidth="1"/>
    <col min="48" max="56" width="2.85546875" style="65" bestFit="1" customWidth="1"/>
    <col min="57" max="59" width="3" style="65" bestFit="1" customWidth="1"/>
    <col min="60" max="68" width="2.85546875" style="65" bestFit="1" customWidth="1"/>
    <col min="69" max="69" width="66.140625" style="65" customWidth="1"/>
    <col min="70" max="70" width="18.7109375" style="65" customWidth="1"/>
    <col min="71" max="71" width="19.28515625" style="65" customWidth="1"/>
    <col min="72" max="72" width="3" style="65" customWidth="1"/>
    <col min="73" max="74" width="3" style="65" bestFit="1" customWidth="1"/>
    <col min="75" max="75" width="3.140625" style="65" customWidth="1"/>
    <col min="76" max="83" width="2.85546875" style="65" bestFit="1" customWidth="1"/>
    <col min="84" max="95" width="2.85546875" style="65" customWidth="1"/>
    <col min="96" max="98" width="3" style="65" bestFit="1" customWidth="1"/>
    <col min="99" max="107" width="2.85546875" style="65" bestFit="1" customWidth="1"/>
    <col min="108" max="110" width="3" style="65" bestFit="1" customWidth="1"/>
    <col min="111" max="119" width="2.85546875" style="65" bestFit="1" customWidth="1"/>
    <col min="120" max="122" width="3" style="65" bestFit="1" customWidth="1"/>
    <col min="123" max="131" width="2.85546875" style="65" bestFit="1" customWidth="1"/>
    <col min="132" max="134" width="3" style="65" bestFit="1" customWidth="1"/>
    <col min="135" max="143" width="2.85546875" style="65" bestFit="1" customWidth="1"/>
    <col min="144" max="146" width="3" style="65" bestFit="1" customWidth="1"/>
    <col min="147" max="147" width="2.85546875" style="65" bestFit="1" customWidth="1"/>
    <col min="148" max="322" width="2.7109375" style="65"/>
    <col min="323" max="323" width="5.42578125" style="65" customWidth="1"/>
    <col min="324" max="324" width="12.5703125" style="65" customWidth="1"/>
    <col min="325" max="325" width="45.42578125" style="65" customWidth="1"/>
    <col min="326" max="326" width="18.7109375" style="65" customWidth="1"/>
    <col min="327" max="327" width="19.28515625" style="65" customWidth="1"/>
    <col min="328" max="328" width="3" style="65" customWidth="1"/>
    <col min="329" max="330" width="3" style="65" bestFit="1" customWidth="1"/>
    <col min="331" max="331" width="3.140625" style="65" customWidth="1"/>
    <col min="332" max="339" width="2.85546875" style="65" bestFit="1" customWidth="1"/>
    <col min="340" max="351" width="2.85546875" style="65" customWidth="1"/>
    <col min="352" max="354" width="3" style="65" bestFit="1" customWidth="1"/>
    <col min="355" max="363" width="2.85546875" style="65" bestFit="1" customWidth="1"/>
    <col min="364" max="366" width="3" style="65" bestFit="1" customWidth="1"/>
    <col min="367" max="375" width="2.85546875" style="65" bestFit="1" customWidth="1"/>
    <col min="376" max="378" width="3" style="65" bestFit="1" customWidth="1"/>
    <col min="379" max="387" width="2.85546875" style="65" bestFit="1" customWidth="1"/>
    <col min="388" max="390" width="3" style="65" bestFit="1" customWidth="1"/>
    <col min="391" max="399" width="2.85546875" style="65" bestFit="1" customWidth="1"/>
    <col min="400" max="402" width="3" style="65" bestFit="1" customWidth="1"/>
    <col min="403" max="403" width="2.85546875" style="65" bestFit="1" customWidth="1"/>
    <col min="404" max="578" width="2.7109375" style="65"/>
    <col min="579" max="579" width="5.42578125" style="65" customWidth="1"/>
    <col min="580" max="580" width="12.5703125" style="65" customWidth="1"/>
    <col min="581" max="581" width="45.42578125" style="65" customWidth="1"/>
    <col min="582" max="582" width="18.7109375" style="65" customWidth="1"/>
    <col min="583" max="583" width="19.28515625" style="65" customWidth="1"/>
    <col min="584" max="584" width="3" style="65" customWidth="1"/>
    <col min="585" max="586" width="3" style="65" bestFit="1" customWidth="1"/>
    <col min="587" max="587" width="3.140625" style="65" customWidth="1"/>
    <col min="588" max="595" width="2.85546875" style="65" bestFit="1" customWidth="1"/>
    <col min="596" max="607" width="2.85546875" style="65" customWidth="1"/>
    <col min="608" max="610" width="3" style="65" bestFit="1" customWidth="1"/>
    <col min="611" max="619" width="2.85546875" style="65" bestFit="1" customWidth="1"/>
    <col min="620" max="622" width="3" style="65" bestFit="1" customWidth="1"/>
    <col min="623" max="631" width="2.85546875" style="65" bestFit="1" customWidth="1"/>
    <col min="632" max="634" width="3" style="65" bestFit="1" customWidth="1"/>
    <col min="635" max="643" width="2.85546875" style="65" bestFit="1" customWidth="1"/>
    <col min="644" max="646" width="3" style="65" bestFit="1" customWidth="1"/>
    <col min="647" max="655" width="2.85546875" style="65" bestFit="1" customWidth="1"/>
    <col min="656" max="658" width="3" style="65" bestFit="1" customWidth="1"/>
    <col min="659" max="659" width="2.85546875" style="65" bestFit="1" customWidth="1"/>
    <col min="660" max="834" width="2.7109375" style="65"/>
    <col min="835" max="835" width="5.42578125" style="65" customWidth="1"/>
    <col min="836" max="836" width="12.5703125" style="65" customWidth="1"/>
    <col min="837" max="837" width="45.42578125" style="65" customWidth="1"/>
    <col min="838" max="838" width="18.7109375" style="65" customWidth="1"/>
    <col min="839" max="839" width="19.28515625" style="65" customWidth="1"/>
    <col min="840" max="840" width="3" style="65" customWidth="1"/>
    <col min="841" max="842" width="3" style="65" bestFit="1" customWidth="1"/>
    <col min="843" max="843" width="3.140625" style="65" customWidth="1"/>
    <col min="844" max="851" width="2.85546875" style="65" bestFit="1" customWidth="1"/>
    <col min="852" max="863" width="2.85546875" style="65" customWidth="1"/>
    <col min="864" max="866" width="3" style="65" bestFit="1" customWidth="1"/>
    <col min="867" max="875" width="2.85546875" style="65" bestFit="1" customWidth="1"/>
    <col min="876" max="878" width="3" style="65" bestFit="1" customWidth="1"/>
    <col min="879" max="887" width="2.85546875" style="65" bestFit="1" customWidth="1"/>
    <col min="888" max="890" width="3" style="65" bestFit="1" customWidth="1"/>
    <col min="891" max="899" width="2.85546875" style="65" bestFit="1" customWidth="1"/>
    <col min="900" max="902" width="3" style="65" bestFit="1" customWidth="1"/>
    <col min="903" max="911" width="2.85546875" style="65" bestFit="1" customWidth="1"/>
    <col min="912" max="914" width="3" style="65" bestFit="1" customWidth="1"/>
    <col min="915" max="915" width="2.85546875" style="65" bestFit="1" customWidth="1"/>
    <col min="916" max="1090" width="2.7109375" style="65"/>
    <col min="1091" max="1091" width="5.42578125" style="65" customWidth="1"/>
    <col min="1092" max="1092" width="12.5703125" style="65" customWidth="1"/>
    <col min="1093" max="1093" width="45.42578125" style="65" customWidth="1"/>
    <col min="1094" max="1094" width="18.7109375" style="65" customWidth="1"/>
    <col min="1095" max="1095" width="19.28515625" style="65" customWidth="1"/>
    <col min="1096" max="1096" width="3" style="65" customWidth="1"/>
    <col min="1097" max="1098" width="3" style="65" bestFit="1" customWidth="1"/>
    <col min="1099" max="1099" width="3.140625" style="65" customWidth="1"/>
    <col min="1100" max="1107" width="2.85546875" style="65" bestFit="1" customWidth="1"/>
    <col min="1108" max="1119" width="2.85546875" style="65" customWidth="1"/>
    <col min="1120" max="1122" width="3" style="65" bestFit="1" customWidth="1"/>
    <col min="1123" max="1131" width="2.85546875" style="65" bestFit="1" customWidth="1"/>
    <col min="1132" max="1134" width="3" style="65" bestFit="1" customWidth="1"/>
    <col min="1135" max="1143" width="2.85546875" style="65" bestFit="1" customWidth="1"/>
    <col min="1144" max="1146" width="3" style="65" bestFit="1" customWidth="1"/>
    <col min="1147" max="1155" width="2.85546875" style="65" bestFit="1" customWidth="1"/>
    <col min="1156" max="1158" width="3" style="65" bestFit="1" customWidth="1"/>
    <col min="1159" max="1167" width="2.85546875" style="65" bestFit="1" customWidth="1"/>
    <col min="1168" max="1170" width="3" style="65" bestFit="1" customWidth="1"/>
    <col min="1171" max="1171" width="2.85546875" style="65" bestFit="1" customWidth="1"/>
    <col min="1172" max="1346" width="2.7109375" style="65"/>
    <col min="1347" max="1347" width="5.42578125" style="65" customWidth="1"/>
    <col min="1348" max="1348" width="12.5703125" style="65" customWidth="1"/>
    <col min="1349" max="1349" width="45.42578125" style="65" customWidth="1"/>
    <col min="1350" max="1350" width="18.7109375" style="65" customWidth="1"/>
    <col min="1351" max="1351" width="19.28515625" style="65" customWidth="1"/>
    <col min="1352" max="1352" width="3" style="65" customWidth="1"/>
    <col min="1353" max="1354" width="3" style="65" bestFit="1" customWidth="1"/>
    <col min="1355" max="1355" width="3.140625" style="65" customWidth="1"/>
    <col min="1356" max="1363" width="2.85546875" style="65" bestFit="1" customWidth="1"/>
    <col min="1364" max="1375" width="2.85546875" style="65" customWidth="1"/>
    <col min="1376" max="1378" width="3" style="65" bestFit="1" customWidth="1"/>
    <col min="1379" max="1387" width="2.85546875" style="65" bestFit="1" customWidth="1"/>
    <col min="1388" max="1390" width="3" style="65" bestFit="1" customWidth="1"/>
    <col min="1391" max="1399" width="2.85546875" style="65" bestFit="1" customWidth="1"/>
    <col min="1400" max="1402" width="3" style="65" bestFit="1" customWidth="1"/>
    <col min="1403" max="1411" width="2.85546875" style="65" bestFit="1" customWidth="1"/>
    <col min="1412" max="1414" width="3" style="65" bestFit="1" customWidth="1"/>
    <col min="1415" max="1423" width="2.85546875" style="65" bestFit="1" customWidth="1"/>
    <col min="1424" max="1426" width="3" style="65" bestFit="1" customWidth="1"/>
    <col min="1427" max="1427" width="2.85546875" style="65" bestFit="1" customWidth="1"/>
    <col min="1428" max="1602" width="2.7109375" style="65"/>
    <col min="1603" max="1603" width="5.42578125" style="65" customWidth="1"/>
    <col min="1604" max="1604" width="12.5703125" style="65" customWidth="1"/>
    <col min="1605" max="1605" width="45.42578125" style="65" customWidth="1"/>
    <col min="1606" max="1606" width="18.7109375" style="65" customWidth="1"/>
    <col min="1607" max="1607" width="19.28515625" style="65" customWidth="1"/>
    <col min="1608" max="1608" width="3" style="65" customWidth="1"/>
    <col min="1609" max="1610" width="3" style="65" bestFit="1" customWidth="1"/>
    <col min="1611" max="1611" width="3.140625" style="65" customWidth="1"/>
    <col min="1612" max="1619" width="2.85546875" style="65" bestFit="1" customWidth="1"/>
    <col min="1620" max="1631" width="2.85546875" style="65" customWidth="1"/>
    <col min="1632" max="1634" width="3" style="65" bestFit="1" customWidth="1"/>
    <col min="1635" max="1643" width="2.85546875" style="65" bestFit="1" customWidth="1"/>
    <col min="1644" max="1646" width="3" style="65" bestFit="1" customWidth="1"/>
    <col min="1647" max="1655" width="2.85546875" style="65" bestFit="1" customWidth="1"/>
    <col min="1656" max="1658" width="3" style="65" bestFit="1" customWidth="1"/>
    <col min="1659" max="1667" width="2.85546875" style="65" bestFit="1" customWidth="1"/>
    <col min="1668" max="1670" width="3" style="65" bestFit="1" customWidth="1"/>
    <col min="1671" max="1679" width="2.85546875" style="65" bestFit="1" customWidth="1"/>
    <col min="1680" max="1682" width="3" style="65" bestFit="1" customWidth="1"/>
    <col min="1683" max="1683" width="2.85546875" style="65" bestFit="1" customWidth="1"/>
    <col min="1684" max="1858" width="2.7109375" style="65"/>
    <col min="1859" max="1859" width="5.42578125" style="65" customWidth="1"/>
    <col min="1860" max="1860" width="12.5703125" style="65" customWidth="1"/>
    <col min="1861" max="1861" width="45.42578125" style="65" customWidth="1"/>
    <col min="1862" max="1862" width="18.7109375" style="65" customWidth="1"/>
    <col min="1863" max="1863" width="19.28515625" style="65" customWidth="1"/>
    <col min="1864" max="1864" width="3" style="65" customWidth="1"/>
    <col min="1865" max="1866" width="3" style="65" bestFit="1" customWidth="1"/>
    <col min="1867" max="1867" width="3.140625" style="65" customWidth="1"/>
    <col min="1868" max="1875" width="2.85546875" style="65" bestFit="1" customWidth="1"/>
    <col min="1876" max="1887" width="2.85546875" style="65" customWidth="1"/>
    <col min="1888" max="1890" width="3" style="65" bestFit="1" customWidth="1"/>
    <col min="1891" max="1899" width="2.85546875" style="65" bestFit="1" customWidth="1"/>
    <col min="1900" max="1902" width="3" style="65" bestFit="1" customWidth="1"/>
    <col min="1903" max="1911" width="2.85546875" style="65" bestFit="1" customWidth="1"/>
    <col min="1912" max="1914" width="3" style="65" bestFit="1" customWidth="1"/>
    <col min="1915" max="1923" width="2.85546875" style="65" bestFit="1" customWidth="1"/>
    <col min="1924" max="1926" width="3" style="65" bestFit="1" customWidth="1"/>
    <col min="1927" max="1935" width="2.85546875" style="65" bestFit="1" customWidth="1"/>
    <col min="1936" max="1938" width="3" style="65" bestFit="1" customWidth="1"/>
    <col min="1939" max="1939" width="2.85546875" style="65" bestFit="1" customWidth="1"/>
    <col min="1940" max="2114" width="2.7109375" style="65"/>
    <col min="2115" max="2115" width="5.42578125" style="65" customWidth="1"/>
    <col min="2116" max="2116" width="12.5703125" style="65" customWidth="1"/>
    <col min="2117" max="2117" width="45.42578125" style="65" customWidth="1"/>
    <col min="2118" max="2118" width="18.7109375" style="65" customWidth="1"/>
    <col min="2119" max="2119" width="19.28515625" style="65" customWidth="1"/>
    <col min="2120" max="2120" width="3" style="65" customWidth="1"/>
    <col min="2121" max="2122" width="3" style="65" bestFit="1" customWidth="1"/>
    <col min="2123" max="2123" width="3.140625" style="65" customWidth="1"/>
    <col min="2124" max="2131" width="2.85546875" style="65" bestFit="1" customWidth="1"/>
    <col min="2132" max="2143" width="2.85546875" style="65" customWidth="1"/>
    <col min="2144" max="2146" width="3" style="65" bestFit="1" customWidth="1"/>
    <col min="2147" max="2155" width="2.85546875" style="65" bestFit="1" customWidth="1"/>
    <col min="2156" max="2158" width="3" style="65" bestFit="1" customWidth="1"/>
    <col min="2159" max="2167" width="2.85546875" style="65" bestFit="1" customWidth="1"/>
    <col min="2168" max="2170" width="3" style="65" bestFit="1" customWidth="1"/>
    <col min="2171" max="2179" width="2.85546875" style="65" bestFit="1" customWidth="1"/>
    <col min="2180" max="2182" width="3" style="65" bestFit="1" customWidth="1"/>
    <col min="2183" max="2191" width="2.85546875" style="65" bestFit="1" customWidth="1"/>
    <col min="2192" max="2194" width="3" style="65" bestFit="1" customWidth="1"/>
    <col min="2195" max="2195" width="2.85546875" style="65" bestFit="1" customWidth="1"/>
    <col min="2196" max="2370" width="2.7109375" style="65"/>
    <col min="2371" max="2371" width="5.42578125" style="65" customWidth="1"/>
    <col min="2372" max="2372" width="12.5703125" style="65" customWidth="1"/>
    <col min="2373" max="2373" width="45.42578125" style="65" customWidth="1"/>
    <col min="2374" max="2374" width="18.7109375" style="65" customWidth="1"/>
    <col min="2375" max="2375" width="19.28515625" style="65" customWidth="1"/>
    <col min="2376" max="2376" width="3" style="65" customWidth="1"/>
    <col min="2377" max="2378" width="3" style="65" bestFit="1" customWidth="1"/>
    <col min="2379" max="2379" width="3.140625" style="65" customWidth="1"/>
    <col min="2380" max="2387" width="2.85546875" style="65" bestFit="1" customWidth="1"/>
    <col min="2388" max="2399" width="2.85546875" style="65" customWidth="1"/>
    <col min="2400" max="2402" width="3" style="65" bestFit="1" customWidth="1"/>
    <col min="2403" max="2411" width="2.85546875" style="65" bestFit="1" customWidth="1"/>
    <col min="2412" max="2414" width="3" style="65" bestFit="1" customWidth="1"/>
    <col min="2415" max="2423" width="2.85546875" style="65" bestFit="1" customWidth="1"/>
    <col min="2424" max="2426" width="3" style="65" bestFit="1" customWidth="1"/>
    <col min="2427" max="2435" width="2.85546875" style="65" bestFit="1" customWidth="1"/>
    <col min="2436" max="2438" width="3" style="65" bestFit="1" customWidth="1"/>
    <col min="2439" max="2447" width="2.85546875" style="65" bestFit="1" customWidth="1"/>
    <col min="2448" max="2450" width="3" style="65" bestFit="1" customWidth="1"/>
    <col min="2451" max="2451" width="2.85546875" style="65" bestFit="1" customWidth="1"/>
    <col min="2452" max="2626" width="2.7109375" style="65"/>
    <col min="2627" max="2627" width="5.42578125" style="65" customWidth="1"/>
    <col min="2628" max="2628" width="12.5703125" style="65" customWidth="1"/>
    <col min="2629" max="2629" width="45.42578125" style="65" customWidth="1"/>
    <col min="2630" max="2630" width="18.7109375" style="65" customWidth="1"/>
    <col min="2631" max="2631" width="19.28515625" style="65" customWidth="1"/>
    <col min="2632" max="2632" width="3" style="65" customWidth="1"/>
    <col min="2633" max="2634" width="3" style="65" bestFit="1" customWidth="1"/>
    <col min="2635" max="2635" width="3.140625" style="65" customWidth="1"/>
    <col min="2636" max="2643" width="2.85546875" style="65" bestFit="1" customWidth="1"/>
    <col min="2644" max="2655" width="2.85546875" style="65" customWidth="1"/>
    <col min="2656" max="2658" width="3" style="65" bestFit="1" customWidth="1"/>
    <col min="2659" max="2667" width="2.85546875" style="65" bestFit="1" customWidth="1"/>
    <col min="2668" max="2670" width="3" style="65" bestFit="1" customWidth="1"/>
    <col min="2671" max="2679" width="2.85546875" style="65" bestFit="1" customWidth="1"/>
    <col min="2680" max="2682" width="3" style="65" bestFit="1" customWidth="1"/>
    <col min="2683" max="2691" width="2.85546875" style="65" bestFit="1" customWidth="1"/>
    <col min="2692" max="2694" width="3" style="65" bestFit="1" customWidth="1"/>
    <col min="2695" max="2703" width="2.85546875" style="65" bestFit="1" customWidth="1"/>
    <col min="2704" max="2706" width="3" style="65" bestFit="1" customWidth="1"/>
    <col min="2707" max="2707" width="2.85546875" style="65" bestFit="1" customWidth="1"/>
    <col min="2708" max="2882" width="2.7109375" style="65"/>
    <col min="2883" max="2883" width="5.42578125" style="65" customWidth="1"/>
    <col min="2884" max="2884" width="12.5703125" style="65" customWidth="1"/>
    <col min="2885" max="2885" width="45.42578125" style="65" customWidth="1"/>
    <col min="2886" max="2886" width="18.7109375" style="65" customWidth="1"/>
    <col min="2887" max="2887" width="19.28515625" style="65" customWidth="1"/>
    <col min="2888" max="2888" width="3" style="65" customWidth="1"/>
    <col min="2889" max="2890" width="3" style="65" bestFit="1" customWidth="1"/>
    <col min="2891" max="2891" width="3.140625" style="65" customWidth="1"/>
    <col min="2892" max="2899" width="2.85546875" style="65" bestFit="1" customWidth="1"/>
    <col min="2900" max="2911" width="2.85546875" style="65" customWidth="1"/>
    <col min="2912" max="2914" width="3" style="65" bestFit="1" customWidth="1"/>
    <col min="2915" max="2923" width="2.85546875" style="65" bestFit="1" customWidth="1"/>
    <col min="2924" max="2926" width="3" style="65" bestFit="1" customWidth="1"/>
    <col min="2927" max="2935" width="2.85546875" style="65" bestFit="1" customWidth="1"/>
    <col min="2936" max="2938" width="3" style="65" bestFit="1" customWidth="1"/>
    <col min="2939" max="2947" width="2.85546875" style="65" bestFit="1" customWidth="1"/>
    <col min="2948" max="2950" width="3" style="65" bestFit="1" customWidth="1"/>
    <col min="2951" max="2959" width="2.85546875" style="65" bestFit="1" customWidth="1"/>
    <col min="2960" max="2962" width="3" style="65" bestFit="1" customWidth="1"/>
    <col min="2963" max="2963" width="2.85546875" style="65" bestFit="1" customWidth="1"/>
    <col min="2964" max="3138" width="2.7109375" style="65"/>
    <col min="3139" max="3139" width="5.42578125" style="65" customWidth="1"/>
    <col min="3140" max="3140" width="12.5703125" style="65" customWidth="1"/>
    <col min="3141" max="3141" width="45.42578125" style="65" customWidth="1"/>
    <col min="3142" max="3142" width="18.7109375" style="65" customWidth="1"/>
    <col min="3143" max="3143" width="19.28515625" style="65" customWidth="1"/>
    <col min="3144" max="3144" width="3" style="65" customWidth="1"/>
    <col min="3145" max="3146" width="3" style="65" bestFit="1" customWidth="1"/>
    <col min="3147" max="3147" width="3.140625" style="65" customWidth="1"/>
    <col min="3148" max="3155" width="2.85546875" style="65" bestFit="1" customWidth="1"/>
    <col min="3156" max="3167" width="2.85546875" style="65" customWidth="1"/>
    <col min="3168" max="3170" width="3" style="65" bestFit="1" customWidth="1"/>
    <col min="3171" max="3179" width="2.85546875" style="65" bestFit="1" customWidth="1"/>
    <col min="3180" max="3182" width="3" style="65" bestFit="1" customWidth="1"/>
    <col min="3183" max="3191" width="2.85546875" style="65" bestFit="1" customWidth="1"/>
    <col min="3192" max="3194" width="3" style="65" bestFit="1" customWidth="1"/>
    <col min="3195" max="3203" width="2.85546875" style="65" bestFit="1" customWidth="1"/>
    <col min="3204" max="3206" width="3" style="65" bestFit="1" customWidth="1"/>
    <col min="3207" max="3215" width="2.85546875" style="65" bestFit="1" customWidth="1"/>
    <col min="3216" max="3218" width="3" style="65" bestFit="1" customWidth="1"/>
    <col min="3219" max="3219" width="2.85546875" style="65" bestFit="1" customWidth="1"/>
    <col min="3220" max="3394" width="2.7109375" style="65"/>
    <col min="3395" max="3395" width="5.42578125" style="65" customWidth="1"/>
    <col min="3396" max="3396" width="12.5703125" style="65" customWidth="1"/>
    <col min="3397" max="3397" width="45.42578125" style="65" customWidth="1"/>
    <col min="3398" max="3398" width="18.7109375" style="65" customWidth="1"/>
    <col min="3399" max="3399" width="19.28515625" style="65" customWidth="1"/>
    <col min="3400" max="3400" width="3" style="65" customWidth="1"/>
    <col min="3401" max="3402" width="3" style="65" bestFit="1" customWidth="1"/>
    <col min="3403" max="3403" width="3.140625" style="65" customWidth="1"/>
    <col min="3404" max="3411" width="2.85546875" style="65" bestFit="1" customWidth="1"/>
    <col min="3412" max="3423" width="2.85546875" style="65" customWidth="1"/>
    <col min="3424" max="3426" width="3" style="65" bestFit="1" customWidth="1"/>
    <col min="3427" max="3435" width="2.85546875" style="65" bestFit="1" customWidth="1"/>
    <col min="3436" max="3438" width="3" style="65" bestFit="1" customWidth="1"/>
    <col min="3439" max="3447" width="2.85546875" style="65" bestFit="1" customWidth="1"/>
    <col min="3448" max="3450" width="3" style="65" bestFit="1" customWidth="1"/>
    <col min="3451" max="3459" width="2.85546875" style="65" bestFit="1" customWidth="1"/>
    <col min="3460" max="3462" width="3" style="65" bestFit="1" customWidth="1"/>
    <col min="3463" max="3471" width="2.85546875" style="65" bestFit="1" customWidth="1"/>
    <col min="3472" max="3474" width="3" style="65" bestFit="1" customWidth="1"/>
    <col min="3475" max="3475" width="2.85546875" style="65" bestFit="1" customWidth="1"/>
    <col min="3476" max="3650" width="2.7109375" style="65"/>
    <col min="3651" max="3651" width="5.42578125" style="65" customWidth="1"/>
    <col min="3652" max="3652" width="12.5703125" style="65" customWidth="1"/>
    <col min="3653" max="3653" width="45.42578125" style="65" customWidth="1"/>
    <col min="3654" max="3654" width="18.7109375" style="65" customWidth="1"/>
    <col min="3655" max="3655" width="19.28515625" style="65" customWidth="1"/>
    <col min="3656" max="3656" width="3" style="65" customWidth="1"/>
    <col min="3657" max="3658" width="3" style="65" bestFit="1" customWidth="1"/>
    <col min="3659" max="3659" width="3.140625" style="65" customWidth="1"/>
    <col min="3660" max="3667" width="2.85546875" style="65" bestFit="1" customWidth="1"/>
    <col min="3668" max="3679" width="2.85546875" style="65" customWidth="1"/>
    <col min="3680" max="3682" width="3" style="65" bestFit="1" customWidth="1"/>
    <col min="3683" max="3691" width="2.85546875" style="65" bestFit="1" customWidth="1"/>
    <col min="3692" max="3694" width="3" style="65" bestFit="1" customWidth="1"/>
    <col min="3695" max="3703" width="2.85546875" style="65" bestFit="1" customWidth="1"/>
    <col min="3704" max="3706" width="3" style="65" bestFit="1" customWidth="1"/>
    <col min="3707" max="3715" width="2.85546875" style="65" bestFit="1" customWidth="1"/>
    <col min="3716" max="3718" width="3" style="65" bestFit="1" customWidth="1"/>
    <col min="3719" max="3727" width="2.85546875" style="65" bestFit="1" customWidth="1"/>
    <col min="3728" max="3730" width="3" style="65" bestFit="1" customWidth="1"/>
    <col min="3731" max="3731" width="2.85546875" style="65" bestFit="1" customWidth="1"/>
    <col min="3732" max="3906" width="2.7109375" style="65"/>
    <col min="3907" max="3907" width="5.42578125" style="65" customWidth="1"/>
    <col min="3908" max="3908" width="12.5703125" style="65" customWidth="1"/>
    <col min="3909" max="3909" width="45.42578125" style="65" customWidth="1"/>
    <col min="3910" max="3910" width="18.7109375" style="65" customWidth="1"/>
    <col min="3911" max="3911" width="19.28515625" style="65" customWidth="1"/>
    <col min="3912" max="3912" width="3" style="65" customWidth="1"/>
    <col min="3913" max="3914" width="3" style="65" bestFit="1" customWidth="1"/>
    <col min="3915" max="3915" width="3.140625" style="65" customWidth="1"/>
    <col min="3916" max="3923" width="2.85546875" style="65" bestFit="1" customWidth="1"/>
    <col min="3924" max="3935" width="2.85546875" style="65" customWidth="1"/>
    <col min="3936" max="3938" width="3" style="65" bestFit="1" customWidth="1"/>
    <col min="3939" max="3947" width="2.85546875" style="65" bestFit="1" customWidth="1"/>
    <col min="3948" max="3950" width="3" style="65" bestFit="1" customWidth="1"/>
    <col min="3951" max="3959" width="2.85546875" style="65" bestFit="1" customWidth="1"/>
    <col min="3960" max="3962" width="3" style="65" bestFit="1" customWidth="1"/>
    <col min="3963" max="3971" width="2.85546875" style="65" bestFit="1" customWidth="1"/>
    <col min="3972" max="3974" width="3" style="65" bestFit="1" customWidth="1"/>
    <col min="3975" max="3983" width="2.85546875" style="65" bestFit="1" customWidth="1"/>
    <col min="3984" max="3986" width="3" style="65" bestFit="1" customWidth="1"/>
    <col min="3987" max="3987" width="2.85546875" style="65" bestFit="1" customWidth="1"/>
    <col min="3988" max="4162" width="2.7109375" style="65"/>
    <col min="4163" max="4163" width="5.42578125" style="65" customWidth="1"/>
    <col min="4164" max="4164" width="12.5703125" style="65" customWidth="1"/>
    <col min="4165" max="4165" width="45.42578125" style="65" customWidth="1"/>
    <col min="4166" max="4166" width="18.7109375" style="65" customWidth="1"/>
    <col min="4167" max="4167" width="19.28515625" style="65" customWidth="1"/>
    <col min="4168" max="4168" width="3" style="65" customWidth="1"/>
    <col min="4169" max="4170" width="3" style="65" bestFit="1" customWidth="1"/>
    <col min="4171" max="4171" width="3.140625" style="65" customWidth="1"/>
    <col min="4172" max="4179" width="2.85546875" style="65" bestFit="1" customWidth="1"/>
    <col min="4180" max="4191" width="2.85546875" style="65" customWidth="1"/>
    <col min="4192" max="4194" width="3" style="65" bestFit="1" customWidth="1"/>
    <col min="4195" max="4203" width="2.85546875" style="65" bestFit="1" customWidth="1"/>
    <col min="4204" max="4206" width="3" style="65" bestFit="1" customWidth="1"/>
    <col min="4207" max="4215" width="2.85546875" style="65" bestFit="1" customWidth="1"/>
    <col min="4216" max="4218" width="3" style="65" bestFit="1" customWidth="1"/>
    <col min="4219" max="4227" width="2.85546875" style="65" bestFit="1" customWidth="1"/>
    <col min="4228" max="4230" width="3" style="65" bestFit="1" customWidth="1"/>
    <col min="4231" max="4239" width="2.85546875" style="65" bestFit="1" customWidth="1"/>
    <col min="4240" max="4242" width="3" style="65" bestFit="1" customWidth="1"/>
    <col min="4243" max="4243" width="2.85546875" style="65" bestFit="1" customWidth="1"/>
    <col min="4244" max="4418" width="2.7109375" style="65"/>
    <col min="4419" max="4419" width="5.42578125" style="65" customWidth="1"/>
    <col min="4420" max="4420" width="12.5703125" style="65" customWidth="1"/>
    <col min="4421" max="4421" width="45.42578125" style="65" customWidth="1"/>
    <col min="4422" max="4422" width="18.7109375" style="65" customWidth="1"/>
    <col min="4423" max="4423" width="19.28515625" style="65" customWidth="1"/>
    <col min="4424" max="4424" width="3" style="65" customWidth="1"/>
    <col min="4425" max="4426" width="3" style="65" bestFit="1" customWidth="1"/>
    <col min="4427" max="4427" width="3.140625" style="65" customWidth="1"/>
    <col min="4428" max="4435" width="2.85546875" style="65" bestFit="1" customWidth="1"/>
    <col min="4436" max="4447" width="2.85546875" style="65" customWidth="1"/>
    <col min="4448" max="4450" width="3" style="65" bestFit="1" customWidth="1"/>
    <col min="4451" max="4459" width="2.85546875" style="65" bestFit="1" customWidth="1"/>
    <col min="4460" max="4462" width="3" style="65" bestFit="1" customWidth="1"/>
    <col min="4463" max="4471" width="2.85546875" style="65" bestFit="1" customWidth="1"/>
    <col min="4472" max="4474" width="3" style="65" bestFit="1" customWidth="1"/>
    <col min="4475" max="4483" width="2.85546875" style="65" bestFit="1" customWidth="1"/>
    <col min="4484" max="4486" width="3" style="65" bestFit="1" customWidth="1"/>
    <col min="4487" max="4495" width="2.85546875" style="65" bestFit="1" customWidth="1"/>
    <col min="4496" max="4498" width="3" style="65" bestFit="1" customWidth="1"/>
    <col min="4499" max="4499" width="2.85546875" style="65" bestFit="1" customWidth="1"/>
    <col min="4500" max="4674" width="2.7109375" style="65"/>
    <col min="4675" max="4675" width="5.42578125" style="65" customWidth="1"/>
    <col min="4676" max="4676" width="12.5703125" style="65" customWidth="1"/>
    <col min="4677" max="4677" width="45.42578125" style="65" customWidth="1"/>
    <col min="4678" max="4678" width="18.7109375" style="65" customWidth="1"/>
    <col min="4679" max="4679" width="19.28515625" style="65" customWidth="1"/>
    <col min="4680" max="4680" width="3" style="65" customWidth="1"/>
    <col min="4681" max="4682" width="3" style="65" bestFit="1" customWidth="1"/>
    <col min="4683" max="4683" width="3.140625" style="65" customWidth="1"/>
    <col min="4684" max="4691" width="2.85546875" style="65" bestFit="1" customWidth="1"/>
    <col min="4692" max="4703" width="2.85546875" style="65" customWidth="1"/>
    <col min="4704" max="4706" width="3" style="65" bestFit="1" customWidth="1"/>
    <col min="4707" max="4715" width="2.85546875" style="65" bestFit="1" customWidth="1"/>
    <col min="4716" max="4718" width="3" style="65" bestFit="1" customWidth="1"/>
    <col min="4719" max="4727" width="2.85546875" style="65" bestFit="1" customWidth="1"/>
    <col min="4728" max="4730" width="3" style="65" bestFit="1" customWidth="1"/>
    <col min="4731" max="4739" width="2.85546875" style="65" bestFit="1" customWidth="1"/>
    <col min="4740" max="4742" width="3" style="65" bestFit="1" customWidth="1"/>
    <col min="4743" max="4751" width="2.85546875" style="65" bestFit="1" customWidth="1"/>
    <col min="4752" max="4754" width="3" style="65" bestFit="1" customWidth="1"/>
    <col min="4755" max="4755" width="2.85546875" style="65" bestFit="1" customWidth="1"/>
    <col min="4756" max="4930" width="2.7109375" style="65"/>
    <col min="4931" max="4931" width="5.42578125" style="65" customWidth="1"/>
    <col min="4932" max="4932" width="12.5703125" style="65" customWidth="1"/>
    <col min="4933" max="4933" width="45.42578125" style="65" customWidth="1"/>
    <col min="4934" max="4934" width="18.7109375" style="65" customWidth="1"/>
    <col min="4935" max="4935" width="19.28515625" style="65" customWidth="1"/>
    <col min="4936" max="4936" width="3" style="65" customWidth="1"/>
    <col min="4937" max="4938" width="3" style="65" bestFit="1" customWidth="1"/>
    <col min="4939" max="4939" width="3.140625" style="65" customWidth="1"/>
    <col min="4940" max="4947" width="2.85546875" style="65" bestFit="1" customWidth="1"/>
    <col min="4948" max="4959" width="2.85546875" style="65" customWidth="1"/>
    <col min="4960" max="4962" width="3" style="65" bestFit="1" customWidth="1"/>
    <col min="4963" max="4971" width="2.85546875" style="65" bestFit="1" customWidth="1"/>
    <col min="4972" max="4974" width="3" style="65" bestFit="1" customWidth="1"/>
    <col min="4975" max="4983" width="2.85546875" style="65" bestFit="1" customWidth="1"/>
    <col min="4984" max="4986" width="3" style="65" bestFit="1" customWidth="1"/>
    <col min="4987" max="4995" width="2.85546875" style="65" bestFit="1" customWidth="1"/>
    <col min="4996" max="4998" width="3" style="65" bestFit="1" customWidth="1"/>
    <col min="4999" max="5007" width="2.85546875" style="65" bestFit="1" customWidth="1"/>
    <col min="5008" max="5010" width="3" style="65" bestFit="1" customWidth="1"/>
    <col min="5011" max="5011" width="2.85546875" style="65" bestFit="1" customWidth="1"/>
    <col min="5012" max="5186" width="2.7109375" style="65"/>
    <col min="5187" max="5187" width="5.42578125" style="65" customWidth="1"/>
    <col min="5188" max="5188" width="12.5703125" style="65" customWidth="1"/>
    <col min="5189" max="5189" width="45.42578125" style="65" customWidth="1"/>
    <col min="5190" max="5190" width="18.7109375" style="65" customWidth="1"/>
    <col min="5191" max="5191" width="19.28515625" style="65" customWidth="1"/>
    <col min="5192" max="5192" width="3" style="65" customWidth="1"/>
    <col min="5193" max="5194" width="3" style="65" bestFit="1" customWidth="1"/>
    <col min="5195" max="5195" width="3.140625" style="65" customWidth="1"/>
    <col min="5196" max="5203" width="2.85546875" style="65" bestFit="1" customWidth="1"/>
    <col min="5204" max="5215" width="2.85546875" style="65" customWidth="1"/>
    <col min="5216" max="5218" width="3" style="65" bestFit="1" customWidth="1"/>
    <col min="5219" max="5227" width="2.85546875" style="65" bestFit="1" customWidth="1"/>
    <col min="5228" max="5230" width="3" style="65" bestFit="1" customWidth="1"/>
    <col min="5231" max="5239" width="2.85546875" style="65" bestFit="1" customWidth="1"/>
    <col min="5240" max="5242" width="3" style="65" bestFit="1" customWidth="1"/>
    <col min="5243" max="5251" width="2.85546875" style="65" bestFit="1" customWidth="1"/>
    <col min="5252" max="5254" width="3" style="65" bestFit="1" customWidth="1"/>
    <col min="5255" max="5263" width="2.85546875" style="65" bestFit="1" customWidth="1"/>
    <col min="5264" max="5266" width="3" style="65" bestFit="1" customWidth="1"/>
    <col min="5267" max="5267" width="2.85546875" style="65" bestFit="1" customWidth="1"/>
    <col min="5268" max="5442" width="2.7109375" style="65"/>
    <col min="5443" max="5443" width="5.42578125" style="65" customWidth="1"/>
    <col min="5444" max="5444" width="12.5703125" style="65" customWidth="1"/>
    <col min="5445" max="5445" width="45.42578125" style="65" customWidth="1"/>
    <col min="5446" max="5446" width="18.7109375" style="65" customWidth="1"/>
    <col min="5447" max="5447" width="19.28515625" style="65" customWidth="1"/>
    <col min="5448" max="5448" width="3" style="65" customWidth="1"/>
    <col min="5449" max="5450" width="3" style="65" bestFit="1" customWidth="1"/>
    <col min="5451" max="5451" width="3.140625" style="65" customWidth="1"/>
    <col min="5452" max="5459" width="2.85546875" style="65" bestFit="1" customWidth="1"/>
    <col min="5460" max="5471" width="2.85546875" style="65" customWidth="1"/>
    <col min="5472" max="5474" width="3" style="65" bestFit="1" customWidth="1"/>
    <col min="5475" max="5483" width="2.85546875" style="65" bestFit="1" customWidth="1"/>
    <col min="5484" max="5486" width="3" style="65" bestFit="1" customWidth="1"/>
    <col min="5487" max="5495" width="2.85546875" style="65" bestFit="1" customWidth="1"/>
    <col min="5496" max="5498" width="3" style="65" bestFit="1" customWidth="1"/>
    <col min="5499" max="5507" width="2.85546875" style="65" bestFit="1" customWidth="1"/>
    <col min="5508" max="5510" width="3" style="65" bestFit="1" customWidth="1"/>
    <col min="5511" max="5519" width="2.85546875" style="65" bestFit="1" customWidth="1"/>
    <col min="5520" max="5522" width="3" style="65" bestFit="1" customWidth="1"/>
    <col min="5523" max="5523" width="2.85546875" style="65" bestFit="1" customWidth="1"/>
    <col min="5524" max="5698" width="2.7109375" style="65"/>
    <col min="5699" max="5699" width="5.42578125" style="65" customWidth="1"/>
    <col min="5700" max="5700" width="12.5703125" style="65" customWidth="1"/>
    <col min="5701" max="5701" width="45.42578125" style="65" customWidth="1"/>
    <col min="5702" max="5702" width="18.7109375" style="65" customWidth="1"/>
    <col min="5703" max="5703" width="19.28515625" style="65" customWidth="1"/>
    <col min="5704" max="5704" width="3" style="65" customWidth="1"/>
    <col min="5705" max="5706" width="3" style="65" bestFit="1" customWidth="1"/>
    <col min="5707" max="5707" width="3.140625" style="65" customWidth="1"/>
    <col min="5708" max="5715" width="2.85546875" style="65" bestFit="1" customWidth="1"/>
    <col min="5716" max="5727" width="2.85546875" style="65" customWidth="1"/>
    <col min="5728" max="5730" width="3" style="65" bestFit="1" customWidth="1"/>
    <col min="5731" max="5739" width="2.85546875" style="65" bestFit="1" customWidth="1"/>
    <col min="5740" max="5742" width="3" style="65" bestFit="1" customWidth="1"/>
    <col min="5743" max="5751" width="2.85546875" style="65" bestFit="1" customWidth="1"/>
    <col min="5752" max="5754" width="3" style="65" bestFit="1" customWidth="1"/>
    <col min="5755" max="5763" width="2.85546875" style="65" bestFit="1" customWidth="1"/>
    <col min="5764" max="5766" width="3" style="65" bestFit="1" customWidth="1"/>
    <col min="5767" max="5775" width="2.85546875" style="65" bestFit="1" customWidth="1"/>
    <col min="5776" max="5778" width="3" style="65" bestFit="1" customWidth="1"/>
    <col min="5779" max="5779" width="2.85546875" style="65" bestFit="1" customWidth="1"/>
    <col min="5780" max="5954" width="2.7109375" style="65"/>
    <col min="5955" max="5955" width="5.42578125" style="65" customWidth="1"/>
    <col min="5956" max="5956" width="12.5703125" style="65" customWidth="1"/>
    <col min="5957" max="5957" width="45.42578125" style="65" customWidth="1"/>
    <col min="5958" max="5958" width="18.7109375" style="65" customWidth="1"/>
    <col min="5959" max="5959" width="19.28515625" style="65" customWidth="1"/>
    <col min="5960" max="5960" width="3" style="65" customWidth="1"/>
    <col min="5961" max="5962" width="3" style="65" bestFit="1" customWidth="1"/>
    <col min="5963" max="5963" width="3.140625" style="65" customWidth="1"/>
    <col min="5964" max="5971" width="2.85546875" style="65" bestFit="1" customWidth="1"/>
    <col min="5972" max="5983" width="2.85546875" style="65" customWidth="1"/>
    <col min="5984" max="5986" width="3" style="65" bestFit="1" customWidth="1"/>
    <col min="5987" max="5995" width="2.85546875" style="65" bestFit="1" customWidth="1"/>
    <col min="5996" max="5998" width="3" style="65" bestFit="1" customWidth="1"/>
    <col min="5999" max="6007" width="2.85546875" style="65" bestFit="1" customWidth="1"/>
    <col min="6008" max="6010" width="3" style="65" bestFit="1" customWidth="1"/>
    <col min="6011" max="6019" width="2.85546875" style="65" bestFit="1" customWidth="1"/>
    <col min="6020" max="6022" width="3" style="65" bestFit="1" customWidth="1"/>
    <col min="6023" max="6031" width="2.85546875" style="65" bestFit="1" customWidth="1"/>
    <col min="6032" max="6034" width="3" style="65" bestFit="1" customWidth="1"/>
    <col min="6035" max="6035" width="2.85546875" style="65" bestFit="1" customWidth="1"/>
    <col min="6036" max="6210" width="2.7109375" style="65"/>
    <col min="6211" max="6211" width="5.42578125" style="65" customWidth="1"/>
    <col min="6212" max="6212" width="12.5703125" style="65" customWidth="1"/>
    <col min="6213" max="6213" width="45.42578125" style="65" customWidth="1"/>
    <col min="6214" max="6214" width="18.7109375" style="65" customWidth="1"/>
    <col min="6215" max="6215" width="19.28515625" style="65" customWidth="1"/>
    <col min="6216" max="6216" width="3" style="65" customWidth="1"/>
    <col min="6217" max="6218" width="3" style="65" bestFit="1" customWidth="1"/>
    <col min="6219" max="6219" width="3.140625" style="65" customWidth="1"/>
    <col min="6220" max="6227" width="2.85546875" style="65" bestFit="1" customWidth="1"/>
    <col min="6228" max="6239" width="2.85546875" style="65" customWidth="1"/>
    <col min="6240" max="6242" width="3" style="65" bestFit="1" customWidth="1"/>
    <col min="6243" max="6251" width="2.85546875" style="65" bestFit="1" customWidth="1"/>
    <col min="6252" max="6254" width="3" style="65" bestFit="1" customWidth="1"/>
    <col min="6255" max="6263" width="2.85546875" style="65" bestFit="1" customWidth="1"/>
    <col min="6264" max="6266" width="3" style="65" bestFit="1" customWidth="1"/>
    <col min="6267" max="6275" width="2.85546875" style="65" bestFit="1" customWidth="1"/>
    <col min="6276" max="6278" width="3" style="65" bestFit="1" customWidth="1"/>
    <col min="6279" max="6287" width="2.85546875" style="65" bestFit="1" customWidth="1"/>
    <col min="6288" max="6290" width="3" style="65" bestFit="1" customWidth="1"/>
    <col min="6291" max="6291" width="2.85546875" style="65" bestFit="1" customWidth="1"/>
    <col min="6292" max="6466" width="2.7109375" style="65"/>
    <col min="6467" max="6467" width="5.42578125" style="65" customWidth="1"/>
    <col min="6468" max="6468" width="12.5703125" style="65" customWidth="1"/>
    <col min="6469" max="6469" width="45.42578125" style="65" customWidth="1"/>
    <col min="6470" max="6470" width="18.7109375" style="65" customWidth="1"/>
    <col min="6471" max="6471" width="19.28515625" style="65" customWidth="1"/>
    <col min="6472" max="6472" width="3" style="65" customWidth="1"/>
    <col min="6473" max="6474" width="3" style="65" bestFit="1" customWidth="1"/>
    <col min="6475" max="6475" width="3.140625" style="65" customWidth="1"/>
    <col min="6476" max="6483" width="2.85546875" style="65" bestFit="1" customWidth="1"/>
    <col min="6484" max="6495" width="2.85546875" style="65" customWidth="1"/>
    <col min="6496" max="6498" width="3" style="65" bestFit="1" customWidth="1"/>
    <col min="6499" max="6507" width="2.85546875" style="65" bestFit="1" customWidth="1"/>
    <col min="6508" max="6510" width="3" style="65" bestFit="1" customWidth="1"/>
    <col min="6511" max="6519" width="2.85546875" style="65" bestFit="1" customWidth="1"/>
    <col min="6520" max="6522" width="3" style="65" bestFit="1" customWidth="1"/>
    <col min="6523" max="6531" width="2.85546875" style="65" bestFit="1" customWidth="1"/>
    <col min="6532" max="6534" width="3" style="65" bestFit="1" customWidth="1"/>
    <col min="6535" max="6543" width="2.85546875" style="65" bestFit="1" customWidth="1"/>
    <col min="6544" max="6546" width="3" style="65" bestFit="1" customWidth="1"/>
    <col min="6547" max="6547" width="2.85546875" style="65" bestFit="1" customWidth="1"/>
    <col min="6548" max="6722" width="2.7109375" style="65"/>
    <col min="6723" max="6723" width="5.42578125" style="65" customWidth="1"/>
    <col min="6724" max="6724" width="12.5703125" style="65" customWidth="1"/>
    <col min="6725" max="6725" width="45.42578125" style="65" customWidth="1"/>
    <col min="6726" max="6726" width="18.7109375" style="65" customWidth="1"/>
    <col min="6727" max="6727" width="19.28515625" style="65" customWidth="1"/>
    <col min="6728" max="6728" width="3" style="65" customWidth="1"/>
    <col min="6729" max="6730" width="3" style="65" bestFit="1" customWidth="1"/>
    <col min="6731" max="6731" width="3.140625" style="65" customWidth="1"/>
    <col min="6732" max="6739" width="2.85546875" style="65" bestFit="1" customWidth="1"/>
    <col min="6740" max="6751" width="2.85546875" style="65" customWidth="1"/>
    <col min="6752" max="6754" width="3" style="65" bestFit="1" customWidth="1"/>
    <col min="6755" max="6763" width="2.85546875" style="65" bestFit="1" customWidth="1"/>
    <col min="6764" max="6766" width="3" style="65" bestFit="1" customWidth="1"/>
    <col min="6767" max="6775" width="2.85546875" style="65" bestFit="1" customWidth="1"/>
    <col min="6776" max="6778" width="3" style="65" bestFit="1" customWidth="1"/>
    <col min="6779" max="6787" width="2.85546875" style="65" bestFit="1" customWidth="1"/>
    <col min="6788" max="6790" width="3" style="65" bestFit="1" customWidth="1"/>
    <col min="6791" max="6799" width="2.85546875" style="65" bestFit="1" customWidth="1"/>
    <col min="6800" max="6802" width="3" style="65" bestFit="1" customWidth="1"/>
    <col min="6803" max="6803" width="2.85546875" style="65" bestFit="1" customWidth="1"/>
    <col min="6804" max="6978" width="2.7109375" style="65"/>
    <col min="6979" max="6979" width="5.42578125" style="65" customWidth="1"/>
    <col min="6980" max="6980" width="12.5703125" style="65" customWidth="1"/>
    <col min="6981" max="6981" width="45.42578125" style="65" customWidth="1"/>
    <col min="6982" max="6982" width="18.7109375" style="65" customWidth="1"/>
    <col min="6983" max="6983" width="19.28515625" style="65" customWidth="1"/>
    <col min="6984" max="6984" width="3" style="65" customWidth="1"/>
    <col min="6985" max="6986" width="3" style="65" bestFit="1" customWidth="1"/>
    <col min="6987" max="6987" width="3.140625" style="65" customWidth="1"/>
    <col min="6988" max="6995" width="2.85546875" style="65" bestFit="1" customWidth="1"/>
    <col min="6996" max="7007" width="2.85546875" style="65" customWidth="1"/>
    <col min="7008" max="7010" width="3" style="65" bestFit="1" customWidth="1"/>
    <col min="7011" max="7019" width="2.85546875" style="65" bestFit="1" customWidth="1"/>
    <col min="7020" max="7022" width="3" style="65" bestFit="1" customWidth="1"/>
    <col min="7023" max="7031" width="2.85546875" style="65" bestFit="1" customWidth="1"/>
    <col min="7032" max="7034" width="3" style="65" bestFit="1" customWidth="1"/>
    <col min="7035" max="7043" width="2.85546875" style="65" bestFit="1" customWidth="1"/>
    <col min="7044" max="7046" width="3" style="65" bestFit="1" customWidth="1"/>
    <col min="7047" max="7055" width="2.85546875" style="65" bestFit="1" customWidth="1"/>
    <col min="7056" max="7058" width="3" style="65" bestFit="1" customWidth="1"/>
    <col min="7059" max="7059" width="2.85546875" style="65" bestFit="1" customWidth="1"/>
    <col min="7060" max="7234" width="2.7109375" style="65"/>
    <col min="7235" max="7235" width="5.42578125" style="65" customWidth="1"/>
    <col min="7236" max="7236" width="12.5703125" style="65" customWidth="1"/>
    <col min="7237" max="7237" width="45.42578125" style="65" customWidth="1"/>
    <col min="7238" max="7238" width="18.7109375" style="65" customWidth="1"/>
    <col min="7239" max="7239" width="19.28515625" style="65" customWidth="1"/>
    <col min="7240" max="7240" width="3" style="65" customWidth="1"/>
    <col min="7241" max="7242" width="3" style="65" bestFit="1" customWidth="1"/>
    <col min="7243" max="7243" width="3.140625" style="65" customWidth="1"/>
    <col min="7244" max="7251" width="2.85546875" style="65" bestFit="1" customWidth="1"/>
    <col min="7252" max="7263" width="2.85546875" style="65" customWidth="1"/>
    <col min="7264" max="7266" width="3" style="65" bestFit="1" customWidth="1"/>
    <col min="7267" max="7275" width="2.85546875" style="65" bestFit="1" customWidth="1"/>
    <col min="7276" max="7278" width="3" style="65" bestFit="1" customWidth="1"/>
    <col min="7279" max="7287" width="2.85546875" style="65" bestFit="1" customWidth="1"/>
    <col min="7288" max="7290" width="3" style="65" bestFit="1" customWidth="1"/>
    <col min="7291" max="7299" width="2.85546875" style="65" bestFit="1" customWidth="1"/>
    <col min="7300" max="7302" width="3" style="65" bestFit="1" customWidth="1"/>
    <col min="7303" max="7311" width="2.85546875" style="65" bestFit="1" customWidth="1"/>
    <col min="7312" max="7314" width="3" style="65" bestFit="1" customWidth="1"/>
    <col min="7315" max="7315" width="2.85546875" style="65" bestFit="1" customWidth="1"/>
    <col min="7316" max="7490" width="2.7109375" style="65"/>
    <col min="7491" max="7491" width="5.42578125" style="65" customWidth="1"/>
    <col min="7492" max="7492" width="12.5703125" style="65" customWidth="1"/>
    <col min="7493" max="7493" width="45.42578125" style="65" customWidth="1"/>
    <col min="7494" max="7494" width="18.7109375" style="65" customWidth="1"/>
    <col min="7495" max="7495" width="19.28515625" style="65" customWidth="1"/>
    <col min="7496" max="7496" width="3" style="65" customWidth="1"/>
    <col min="7497" max="7498" width="3" style="65" bestFit="1" customWidth="1"/>
    <col min="7499" max="7499" width="3.140625" style="65" customWidth="1"/>
    <col min="7500" max="7507" width="2.85546875" style="65" bestFit="1" customWidth="1"/>
    <col min="7508" max="7519" width="2.85546875" style="65" customWidth="1"/>
    <col min="7520" max="7522" width="3" style="65" bestFit="1" customWidth="1"/>
    <col min="7523" max="7531" width="2.85546875" style="65" bestFit="1" customWidth="1"/>
    <col min="7532" max="7534" width="3" style="65" bestFit="1" customWidth="1"/>
    <col min="7535" max="7543" width="2.85546875" style="65" bestFit="1" customWidth="1"/>
    <col min="7544" max="7546" width="3" style="65" bestFit="1" customWidth="1"/>
    <col min="7547" max="7555" width="2.85546875" style="65" bestFit="1" customWidth="1"/>
    <col min="7556" max="7558" width="3" style="65" bestFit="1" customWidth="1"/>
    <col min="7559" max="7567" width="2.85546875" style="65" bestFit="1" customWidth="1"/>
    <col min="7568" max="7570" width="3" style="65" bestFit="1" customWidth="1"/>
    <col min="7571" max="7571" width="2.85546875" style="65" bestFit="1" customWidth="1"/>
    <col min="7572" max="7746" width="2.7109375" style="65"/>
    <col min="7747" max="7747" width="5.42578125" style="65" customWidth="1"/>
    <col min="7748" max="7748" width="12.5703125" style="65" customWidth="1"/>
    <col min="7749" max="7749" width="45.42578125" style="65" customWidth="1"/>
    <col min="7750" max="7750" width="18.7109375" style="65" customWidth="1"/>
    <col min="7751" max="7751" width="19.28515625" style="65" customWidth="1"/>
    <col min="7752" max="7752" width="3" style="65" customWidth="1"/>
    <col min="7753" max="7754" width="3" style="65" bestFit="1" customWidth="1"/>
    <col min="7755" max="7755" width="3.140625" style="65" customWidth="1"/>
    <col min="7756" max="7763" width="2.85546875" style="65" bestFit="1" customWidth="1"/>
    <col min="7764" max="7775" width="2.85546875" style="65" customWidth="1"/>
    <col min="7776" max="7778" width="3" style="65" bestFit="1" customWidth="1"/>
    <col min="7779" max="7787" width="2.85546875" style="65" bestFit="1" customWidth="1"/>
    <col min="7788" max="7790" width="3" style="65" bestFit="1" customWidth="1"/>
    <col min="7791" max="7799" width="2.85546875" style="65" bestFit="1" customWidth="1"/>
    <col min="7800" max="7802" width="3" style="65" bestFit="1" customWidth="1"/>
    <col min="7803" max="7811" width="2.85546875" style="65" bestFit="1" customWidth="1"/>
    <col min="7812" max="7814" width="3" style="65" bestFit="1" customWidth="1"/>
    <col min="7815" max="7823" width="2.85546875" style="65" bestFit="1" customWidth="1"/>
    <col min="7824" max="7826" width="3" style="65" bestFit="1" customWidth="1"/>
    <col min="7827" max="7827" width="2.85546875" style="65" bestFit="1" customWidth="1"/>
    <col min="7828" max="8002" width="2.7109375" style="65"/>
    <col min="8003" max="8003" width="5.42578125" style="65" customWidth="1"/>
    <col min="8004" max="8004" width="12.5703125" style="65" customWidth="1"/>
    <col min="8005" max="8005" width="45.42578125" style="65" customWidth="1"/>
    <col min="8006" max="8006" width="18.7109375" style="65" customWidth="1"/>
    <col min="8007" max="8007" width="19.28515625" style="65" customWidth="1"/>
    <col min="8008" max="8008" width="3" style="65" customWidth="1"/>
    <col min="8009" max="8010" width="3" style="65" bestFit="1" customWidth="1"/>
    <col min="8011" max="8011" width="3.140625" style="65" customWidth="1"/>
    <col min="8012" max="8019" width="2.85546875" style="65" bestFit="1" customWidth="1"/>
    <col min="8020" max="8031" width="2.85546875" style="65" customWidth="1"/>
    <col min="8032" max="8034" width="3" style="65" bestFit="1" customWidth="1"/>
    <col min="8035" max="8043" width="2.85546875" style="65" bestFit="1" customWidth="1"/>
    <col min="8044" max="8046" width="3" style="65" bestFit="1" customWidth="1"/>
    <col min="8047" max="8055" width="2.85546875" style="65" bestFit="1" customWidth="1"/>
    <col min="8056" max="8058" width="3" style="65" bestFit="1" customWidth="1"/>
    <col min="8059" max="8067" width="2.85546875" style="65" bestFit="1" customWidth="1"/>
    <col min="8068" max="8070" width="3" style="65" bestFit="1" customWidth="1"/>
    <col min="8071" max="8079" width="2.85546875" style="65" bestFit="1" customWidth="1"/>
    <col min="8080" max="8082" width="3" style="65" bestFit="1" customWidth="1"/>
    <col min="8083" max="8083" width="2.85546875" style="65" bestFit="1" customWidth="1"/>
    <col min="8084" max="8258" width="2.7109375" style="65"/>
    <col min="8259" max="8259" width="5.42578125" style="65" customWidth="1"/>
    <col min="8260" max="8260" width="12.5703125" style="65" customWidth="1"/>
    <col min="8261" max="8261" width="45.42578125" style="65" customWidth="1"/>
    <col min="8262" max="8262" width="18.7109375" style="65" customWidth="1"/>
    <col min="8263" max="8263" width="19.28515625" style="65" customWidth="1"/>
    <col min="8264" max="8264" width="3" style="65" customWidth="1"/>
    <col min="8265" max="8266" width="3" style="65" bestFit="1" customWidth="1"/>
    <col min="8267" max="8267" width="3.140625" style="65" customWidth="1"/>
    <col min="8268" max="8275" width="2.85546875" style="65" bestFit="1" customWidth="1"/>
    <col min="8276" max="8287" width="2.85546875" style="65" customWidth="1"/>
    <col min="8288" max="8290" width="3" style="65" bestFit="1" customWidth="1"/>
    <col min="8291" max="8299" width="2.85546875" style="65" bestFit="1" customWidth="1"/>
    <col min="8300" max="8302" width="3" style="65" bestFit="1" customWidth="1"/>
    <col min="8303" max="8311" width="2.85546875" style="65" bestFit="1" customWidth="1"/>
    <col min="8312" max="8314" width="3" style="65" bestFit="1" customWidth="1"/>
    <col min="8315" max="8323" width="2.85546875" style="65" bestFit="1" customWidth="1"/>
    <col min="8324" max="8326" width="3" style="65" bestFit="1" customWidth="1"/>
    <col min="8327" max="8335" width="2.85546875" style="65" bestFit="1" customWidth="1"/>
    <col min="8336" max="8338" width="3" style="65" bestFit="1" customWidth="1"/>
    <col min="8339" max="8339" width="2.85546875" style="65" bestFit="1" customWidth="1"/>
    <col min="8340" max="8514" width="2.7109375" style="65"/>
    <col min="8515" max="8515" width="5.42578125" style="65" customWidth="1"/>
    <col min="8516" max="8516" width="12.5703125" style="65" customWidth="1"/>
    <col min="8517" max="8517" width="45.42578125" style="65" customWidth="1"/>
    <col min="8518" max="8518" width="18.7109375" style="65" customWidth="1"/>
    <col min="8519" max="8519" width="19.28515625" style="65" customWidth="1"/>
    <col min="8520" max="8520" width="3" style="65" customWidth="1"/>
    <col min="8521" max="8522" width="3" style="65" bestFit="1" customWidth="1"/>
    <col min="8523" max="8523" width="3.140625" style="65" customWidth="1"/>
    <col min="8524" max="8531" width="2.85546875" style="65" bestFit="1" customWidth="1"/>
    <col min="8532" max="8543" width="2.85546875" style="65" customWidth="1"/>
    <col min="8544" max="8546" width="3" style="65" bestFit="1" customWidth="1"/>
    <col min="8547" max="8555" width="2.85546875" style="65" bestFit="1" customWidth="1"/>
    <col min="8556" max="8558" width="3" style="65" bestFit="1" customWidth="1"/>
    <col min="8559" max="8567" width="2.85546875" style="65" bestFit="1" customWidth="1"/>
    <col min="8568" max="8570" width="3" style="65" bestFit="1" customWidth="1"/>
    <col min="8571" max="8579" width="2.85546875" style="65" bestFit="1" customWidth="1"/>
    <col min="8580" max="8582" width="3" style="65" bestFit="1" customWidth="1"/>
    <col min="8583" max="8591" width="2.85546875" style="65" bestFit="1" customWidth="1"/>
    <col min="8592" max="8594" width="3" style="65" bestFit="1" customWidth="1"/>
    <col min="8595" max="8595" width="2.85546875" style="65" bestFit="1" customWidth="1"/>
    <col min="8596" max="8770" width="2.7109375" style="65"/>
    <col min="8771" max="8771" width="5.42578125" style="65" customWidth="1"/>
    <col min="8772" max="8772" width="12.5703125" style="65" customWidth="1"/>
    <col min="8773" max="8773" width="45.42578125" style="65" customWidth="1"/>
    <col min="8774" max="8774" width="18.7109375" style="65" customWidth="1"/>
    <col min="8775" max="8775" width="19.28515625" style="65" customWidth="1"/>
    <col min="8776" max="8776" width="3" style="65" customWidth="1"/>
    <col min="8777" max="8778" width="3" style="65" bestFit="1" customWidth="1"/>
    <col min="8779" max="8779" width="3.140625" style="65" customWidth="1"/>
    <col min="8780" max="8787" width="2.85546875" style="65" bestFit="1" customWidth="1"/>
    <col min="8788" max="8799" width="2.85546875" style="65" customWidth="1"/>
    <col min="8800" max="8802" width="3" style="65" bestFit="1" customWidth="1"/>
    <col min="8803" max="8811" width="2.85546875" style="65" bestFit="1" customWidth="1"/>
    <col min="8812" max="8814" width="3" style="65" bestFit="1" customWidth="1"/>
    <col min="8815" max="8823" width="2.85546875" style="65" bestFit="1" customWidth="1"/>
    <col min="8824" max="8826" width="3" style="65" bestFit="1" customWidth="1"/>
    <col min="8827" max="8835" width="2.85546875" style="65" bestFit="1" customWidth="1"/>
    <col min="8836" max="8838" width="3" style="65" bestFit="1" customWidth="1"/>
    <col min="8839" max="8847" width="2.85546875" style="65" bestFit="1" customWidth="1"/>
    <col min="8848" max="8850" width="3" style="65" bestFit="1" customWidth="1"/>
    <col min="8851" max="8851" width="2.85546875" style="65" bestFit="1" customWidth="1"/>
    <col min="8852" max="9026" width="2.7109375" style="65"/>
    <col min="9027" max="9027" width="5.42578125" style="65" customWidth="1"/>
    <col min="9028" max="9028" width="12.5703125" style="65" customWidth="1"/>
    <col min="9029" max="9029" width="45.42578125" style="65" customWidth="1"/>
    <col min="9030" max="9030" width="18.7109375" style="65" customWidth="1"/>
    <col min="9031" max="9031" width="19.28515625" style="65" customWidth="1"/>
    <col min="9032" max="9032" width="3" style="65" customWidth="1"/>
    <col min="9033" max="9034" width="3" style="65" bestFit="1" customWidth="1"/>
    <col min="9035" max="9035" width="3.140625" style="65" customWidth="1"/>
    <col min="9036" max="9043" width="2.85546875" style="65" bestFit="1" customWidth="1"/>
    <col min="9044" max="9055" width="2.85546875" style="65" customWidth="1"/>
    <col min="9056" max="9058" width="3" style="65" bestFit="1" customWidth="1"/>
    <col min="9059" max="9067" width="2.85546875" style="65" bestFit="1" customWidth="1"/>
    <col min="9068" max="9070" width="3" style="65" bestFit="1" customWidth="1"/>
    <col min="9071" max="9079" width="2.85546875" style="65" bestFit="1" customWidth="1"/>
    <col min="9080" max="9082" width="3" style="65" bestFit="1" customWidth="1"/>
    <col min="9083" max="9091" width="2.85546875" style="65" bestFit="1" customWidth="1"/>
    <col min="9092" max="9094" width="3" style="65" bestFit="1" customWidth="1"/>
    <col min="9095" max="9103" width="2.85546875" style="65" bestFit="1" customWidth="1"/>
    <col min="9104" max="9106" width="3" style="65" bestFit="1" customWidth="1"/>
    <col min="9107" max="9107" width="2.85546875" style="65" bestFit="1" customWidth="1"/>
    <col min="9108" max="9282" width="2.7109375" style="65"/>
    <col min="9283" max="9283" width="5.42578125" style="65" customWidth="1"/>
    <col min="9284" max="9284" width="12.5703125" style="65" customWidth="1"/>
    <col min="9285" max="9285" width="45.42578125" style="65" customWidth="1"/>
    <col min="9286" max="9286" width="18.7109375" style="65" customWidth="1"/>
    <col min="9287" max="9287" width="19.28515625" style="65" customWidth="1"/>
    <col min="9288" max="9288" width="3" style="65" customWidth="1"/>
    <col min="9289" max="9290" width="3" style="65" bestFit="1" customWidth="1"/>
    <col min="9291" max="9291" width="3.140625" style="65" customWidth="1"/>
    <col min="9292" max="9299" width="2.85546875" style="65" bestFit="1" customWidth="1"/>
    <col min="9300" max="9311" width="2.85546875" style="65" customWidth="1"/>
    <col min="9312" max="9314" width="3" style="65" bestFit="1" customWidth="1"/>
    <col min="9315" max="9323" width="2.85546875" style="65" bestFit="1" customWidth="1"/>
    <col min="9324" max="9326" width="3" style="65" bestFit="1" customWidth="1"/>
    <col min="9327" max="9335" width="2.85546875" style="65" bestFit="1" customWidth="1"/>
    <col min="9336" max="9338" width="3" style="65" bestFit="1" customWidth="1"/>
    <col min="9339" max="9347" width="2.85546875" style="65" bestFit="1" customWidth="1"/>
    <col min="9348" max="9350" width="3" style="65" bestFit="1" customWidth="1"/>
    <col min="9351" max="9359" width="2.85546875" style="65" bestFit="1" customWidth="1"/>
    <col min="9360" max="9362" width="3" style="65" bestFit="1" customWidth="1"/>
    <col min="9363" max="9363" width="2.85546875" style="65" bestFit="1" customWidth="1"/>
    <col min="9364" max="9538" width="2.7109375" style="65"/>
    <col min="9539" max="9539" width="5.42578125" style="65" customWidth="1"/>
    <col min="9540" max="9540" width="12.5703125" style="65" customWidth="1"/>
    <col min="9541" max="9541" width="45.42578125" style="65" customWidth="1"/>
    <col min="9542" max="9542" width="18.7109375" style="65" customWidth="1"/>
    <col min="9543" max="9543" width="19.28515625" style="65" customWidth="1"/>
    <col min="9544" max="9544" width="3" style="65" customWidth="1"/>
    <col min="9545" max="9546" width="3" style="65" bestFit="1" customWidth="1"/>
    <col min="9547" max="9547" width="3.140625" style="65" customWidth="1"/>
    <col min="9548" max="9555" width="2.85546875" style="65" bestFit="1" customWidth="1"/>
    <col min="9556" max="9567" width="2.85546875" style="65" customWidth="1"/>
    <col min="9568" max="9570" width="3" style="65" bestFit="1" customWidth="1"/>
    <col min="9571" max="9579" width="2.85546875" style="65" bestFit="1" customWidth="1"/>
    <col min="9580" max="9582" width="3" style="65" bestFit="1" customWidth="1"/>
    <col min="9583" max="9591" width="2.85546875" style="65" bestFit="1" customWidth="1"/>
    <col min="9592" max="9594" width="3" style="65" bestFit="1" customWidth="1"/>
    <col min="9595" max="9603" width="2.85546875" style="65" bestFit="1" customWidth="1"/>
    <col min="9604" max="9606" width="3" style="65" bestFit="1" customWidth="1"/>
    <col min="9607" max="9615" width="2.85546875" style="65" bestFit="1" customWidth="1"/>
    <col min="9616" max="9618" width="3" style="65" bestFit="1" customWidth="1"/>
    <col min="9619" max="9619" width="2.85546875" style="65" bestFit="1" customWidth="1"/>
    <col min="9620" max="9794" width="2.7109375" style="65"/>
    <col min="9795" max="9795" width="5.42578125" style="65" customWidth="1"/>
    <col min="9796" max="9796" width="12.5703125" style="65" customWidth="1"/>
    <col min="9797" max="9797" width="45.42578125" style="65" customWidth="1"/>
    <col min="9798" max="9798" width="18.7109375" style="65" customWidth="1"/>
    <col min="9799" max="9799" width="19.28515625" style="65" customWidth="1"/>
    <col min="9800" max="9800" width="3" style="65" customWidth="1"/>
    <col min="9801" max="9802" width="3" style="65" bestFit="1" customWidth="1"/>
    <col min="9803" max="9803" width="3.140625" style="65" customWidth="1"/>
    <col min="9804" max="9811" width="2.85546875" style="65" bestFit="1" customWidth="1"/>
    <col min="9812" max="9823" width="2.85546875" style="65" customWidth="1"/>
    <col min="9824" max="9826" width="3" style="65" bestFit="1" customWidth="1"/>
    <col min="9827" max="9835" width="2.85546875" style="65" bestFit="1" customWidth="1"/>
    <col min="9836" max="9838" width="3" style="65" bestFit="1" customWidth="1"/>
    <col min="9839" max="9847" width="2.85546875" style="65" bestFit="1" customWidth="1"/>
    <col min="9848" max="9850" width="3" style="65" bestFit="1" customWidth="1"/>
    <col min="9851" max="9859" width="2.85546875" style="65" bestFit="1" customWidth="1"/>
    <col min="9860" max="9862" width="3" style="65" bestFit="1" customWidth="1"/>
    <col min="9863" max="9871" width="2.85546875" style="65" bestFit="1" customWidth="1"/>
    <col min="9872" max="9874" width="3" style="65" bestFit="1" customWidth="1"/>
    <col min="9875" max="9875" width="2.85546875" style="65" bestFit="1" customWidth="1"/>
    <col min="9876" max="10050" width="2.7109375" style="65"/>
    <col min="10051" max="10051" width="5.42578125" style="65" customWidth="1"/>
    <col min="10052" max="10052" width="12.5703125" style="65" customWidth="1"/>
    <col min="10053" max="10053" width="45.42578125" style="65" customWidth="1"/>
    <col min="10054" max="10054" width="18.7109375" style="65" customWidth="1"/>
    <col min="10055" max="10055" width="19.28515625" style="65" customWidth="1"/>
    <col min="10056" max="10056" width="3" style="65" customWidth="1"/>
    <col min="10057" max="10058" width="3" style="65" bestFit="1" customWidth="1"/>
    <col min="10059" max="10059" width="3.140625" style="65" customWidth="1"/>
    <col min="10060" max="10067" width="2.85546875" style="65" bestFit="1" customWidth="1"/>
    <col min="10068" max="10079" width="2.85546875" style="65" customWidth="1"/>
    <col min="10080" max="10082" width="3" style="65" bestFit="1" customWidth="1"/>
    <col min="10083" max="10091" width="2.85546875" style="65" bestFit="1" customWidth="1"/>
    <col min="10092" max="10094" width="3" style="65" bestFit="1" customWidth="1"/>
    <col min="10095" max="10103" width="2.85546875" style="65" bestFit="1" customWidth="1"/>
    <col min="10104" max="10106" width="3" style="65" bestFit="1" customWidth="1"/>
    <col min="10107" max="10115" width="2.85546875" style="65" bestFit="1" customWidth="1"/>
    <col min="10116" max="10118" width="3" style="65" bestFit="1" customWidth="1"/>
    <col min="10119" max="10127" width="2.85546875" style="65" bestFit="1" customWidth="1"/>
    <col min="10128" max="10130" width="3" style="65" bestFit="1" customWidth="1"/>
    <col min="10131" max="10131" width="2.85546875" style="65" bestFit="1" customWidth="1"/>
    <col min="10132" max="10306" width="2.7109375" style="65"/>
    <col min="10307" max="10307" width="5.42578125" style="65" customWidth="1"/>
    <col min="10308" max="10308" width="12.5703125" style="65" customWidth="1"/>
    <col min="10309" max="10309" width="45.42578125" style="65" customWidth="1"/>
    <col min="10310" max="10310" width="18.7109375" style="65" customWidth="1"/>
    <col min="10311" max="10311" width="19.28515625" style="65" customWidth="1"/>
    <col min="10312" max="10312" width="3" style="65" customWidth="1"/>
    <col min="10313" max="10314" width="3" style="65" bestFit="1" customWidth="1"/>
    <col min="10315" max="10315" width="3.140625" style="65" customWidth="1"/>
    <col min="10316" max="10323" width="2.85546875" style="65" bestFit="1" customWidth="1"/>
    <col min="10324" max="10335" width="2.85546875" style="65" customWidth="1"/>
    <col min="10336" max="10338" width="3" style="65" bestFit="1" customWidth="1"/>
    <col min="10339" max="10347" width="2.85546875" style="65" bestFit="1" customWidth="1"/>
    <col min="10348" max="10350" width="3" style="65" bestFit="1" customWidth="1"/>
    <col min="10351" max="10359" width="2.85546875" style="65" bestFit="1" customWidth="1"/>
    <col min="10360" max="10362" width="3" style="65" bestFit="1" customWidth="1"/>
    <col min="10363" max="10371" width="2.85546875" style="65" bestFit="1" customWidth="1"/>
    <col min="10372" max="10374" width="3" style="65" bestFit="1" customWidth="1"/>
    <col min="10375" max="10383" width="2.85546875" style="65" bestFit="1" customWidth="1"/>
    <col min="10384" max="10386" width="3" style="65" bestFit="1" customWidth="1"/>
    <col min="10387" max="10387" width="2.85546875" style="65" bestFit="1" customWidth="1"/>
    <col min="10388" max="10562" width="2.7109375" style="65"/>
    <col min="10563" max="10563" width="5.42578125" style="65" customWidth="1"/>
    <col min="10564" max="10564" width="12.5703125" style="65" customWidth="1"/>
    <col min="10565" max="10565" width="45.42578125" style="65" customWidth="1"/>
    <col min="10566" max="10566" width="18.7109375" style="65" customWidth="1"/>
    <col min="10567" max="10567" width="19.28515625" style="65" customWidth="1"/>
    <col min="10568" max="10568" width="3" style="65" customWidth="1"/>
    <col min="10569" max="10570" width="3" style="65" bestFit="1" customWidth="1"/>
    <col min="10571" max="10571" width="3.140625" style="65" customWidth="1"/>
    <col min="10572" max="10579" width="2.85546875" style="65" bestFit="1" customWidth="1"/>
    <col min="10580" max="10591" width="2.85546875" style="65" customWidth="1"/>
    <col min="10592" max="10594" width="3" style="65" bestFit="1" customWidth="1"/>
    <col min="10595" max="10603" width="2.85546875" style="65" bestFit="1" customWidth="1"/>
    <col min="10604" max="10606" width="3" style="65" bestFit="1" customWidth="1"/>
    <col min="10607" max="10615" width="2.85546875" style="65" bestFit="1" customWidth="1"/>
    <col min="10616" max="10618" width="3" style="65" bestFit="1" customWidth="1"/>
    <col min="10619" max="10627" width="2.85546875" style="65" bestFit="1" customWidth="1"/>
    <col min="10628" max="10630" width="3" style="65" bestFit="1" customWidth="1"/>
    <col min="10631" max="10639" width="2.85546875" style="65" bestFit="1" customWidth="1"/>
    <col min="10640" max="10642" width="3" style="65" bestFit="1" customWidth="1"/>
    <col min="10643" max="10643" width="2.85546875" style="65" bestFit="1" customWidth="1"/>
    <col min="10644" max="10818" width="2.7109375" style="65"/>
    <col min="10819" max="10819" width="5.42578125" style="65" customWidth="1"/>
    <col min="10820" max="10820" width="12.5703125" style="65" customWidth="1"/>
    <col min="10821" max="10821" width="45.42578125" style="65" customWidth="1"/>
    <col min="10822" max="10822" width="18.7109375" style="65" customWidth="1"/>
    <col min="10823" max="10823" width="19.28515625" style="65" customWidth="1"/>
    <col min="10824" max="10824" width="3" style="65" customWidth="1"/>
    <col min="10825" max="10826" width="3" style="65" bestFit="1" customWidth="1"/>
    <col min="10827" max="10827" width="3.140625" style="65" customWidth="1"/>
    <col min="10828" max="10835" width="2.85546875" style="65" bestFit="1" customWidth="1"/>
    <col min="10836" max="10847" width="2.85546875" style="65" customWidth="1"/>
    <col min="10848" max="10850" width="3" style="65" bestFit="1" customWidth="1"/>
    <col min="10851" max="10859" width="2.85546875" style="65" bestFit="1" customWidth="1"/>
    <col min="10860" max="10862" width="3" style="65" bestFit="1" customWidth="1"/>
    <col min="10863" max="10871" width="2.85546875" style="65" bestFit="1" customWidth="1"/>
    <col min="10872" max="10874" width="3" style="65" bestFit="1" customWidth="1"/>
    <col min="10875" max="10883" width="2.85546875" style="65" bestFit="1" customWidth="1"/>
    <col min="10884" max="10886" width="3" style="65" bestFit="1" customWidth="1"/>
    <col min="10887" max="10895" width="2.85546875" style="65" bestFit="1" customWidth="1"/>
    <col min="10896" max="10898" width="3" style="65" bestFit="1" customWidth="1"/>
    <col min="10899" max="10899" width="2.85546875" style="65" bestFit="1" customWidth="1"/>
    <col min="10900" max="11074" width="2.7109375" style="65"/>
    <col min="11075" max="11075" width="5.42578125" style="65" customWidth="1"/>
    <col min="11076" max="11076" width="12.5703125" style="65" customWidth="1"/>
    <col min="11077" max="11077" width="45.42578125" style="65" customWidth="1"/>
    <col min="11078" max="11078" width="18.7109375" style="65" customWidth="1"/>
    <col min="11079" max="11079" width="19.28515625" style="65" customWidth="1"/>
    <col min="11080" max="11080" width="3" style="65" customWidth="1"/>
    <col min="11081" max="11082" width="3" style="65" bestFit="1" customWidth="1"/>
    <col min="11083" max="11083" width="3.140625" style="65" customWidth="1"/>
    <col min="11084" max="11091" width="2.85546875" style="65" bestFit="1" customWidth="1"/>
    <col min="11092" max="11103" width="2.85546875" style="65" customWidth="1"/>
    <col min="11104" max="11106" width="3" style="65" bestFit="1" customWidth="1"/>
    <col min="11107" max="11115" width="2.85546875" style="65" bestFit="1" customWidth="1"/>
    <col min="11116" max="11118" width="3" style="65" bestFit="1" customWidth="1"/>
    <col min="11119" max="11127" width="2.85546875" style="65" bestFit="1" customWidth="1"/>
    <col min="11128" max="11130" width="3" style="65" bestFit="1" customWidth="1"/>
    <col min="11131" max="11139" width="2.85546875" style="65" bestFit="1" customWidth="1"/>
    <col min="11140" max="11142" width="3" style="65" bestFit="1" customWidth="1"/>
    <col min="11143" max="11151" width="2.85546875" style="65" bestFit="1" customWidth="1"/>
    <col min="11152" max="11154" width="3" style="65" bestFit="1" customWidth="1"/>
    <col min="11155" max="11155" width="2.85546875" style="65" bestFit="1" customWidth="1"/>
    <col min="11156" max="11330" width="2.7109375" style="65"/>
    <col min="11331" max="11331" width="5.42578125" style="65" customWidth="1"/>
    <col min="11332" max="11332" width="12.5703125" style="65" customWidth="1"/>
    <col min="11333" max="11333" width="45.42578125" style="65" customWidth="1"/>
    <col min="11334" max="11334" width="18.7109375" style="65" customWidth="1"/>
    <col min="11335" max="11335" width="19.28515625" style="65" customWidth="1"/>
    <col min="11336" max="11336" width="3" style="65" customWidth="1"/>
    <col min="11337" max="11338" width="3" style="65" bestFit="1" customWidth="1"/>
    <col min="11339" max="11339" width="3.140625" style="65" customWidth="1"/>
    <col min="11340" max="11347" width="2.85546875" style="65" bestFit="1" customWidth="1"/>
    <col min="11348" max="11359" width="2.85546875" style="65" customWidth="1"/>
    <col min="11360" max="11362" width="3" style="65" bestFit="1" customWidth="1"/>
    <col min="11363" max="11371" width="2.85546875" style="65" bestFit="1" customWidth="1"/>
    <col min="11372" max="11374" width="3" style="65" bestFit="1" customWidth="1"/>
    <col min="11375" max="11383" width="2.85546875" style="65" bestFit="1" customWidth="1"/>
    <col min="11384" max="11386" width="3" style="65" bestFit="1" customWidth="1"/>
    <col min="11387" max="11395" width="2.85546875" style="65" bestFit="1" customWidth="1"/>
    <col min="11396" max="11398" width="3" style="65" bestFit="1" customWidth="1"/>
    <col min="11399" max="11407" width="2.85546875" style="65" bestFit="1" customWidth="1"/>
    <col min="11408" max="11410" width="3" style="65" bestFit="1" customWidth="1"/>
    <col min="11411" max="11411" width="2.85546875" style="65" bestFit="1" customWidth="1"/>
    <col min="11412" max="11586" width="2.7109375" style="65"/>
    <col min="11587" max="11587" width="5.42578125" style="65" customWidth="1"/>
    <col min="11588" max="11588" width="12.5703125" style="65" customWidth="1"/>
    <col min="11589" max="11589" width="45.42578125" style="65" customWidth="1"/>
    <col min="11590" max="11590" width="18.7109375" style="65" customWidth="1"/>
    <col min="11591" max="11591" width="19.28515625" style="65" customWidth="1"/>
    <col min="11592" max="11592" width="3" style="65" customWidth="1"/>
    <col min="11593" max="11594" width="3" style="65" bestFit="1" customWidth="1"/>
    <col min="11595" max="11595" width="3.140625" style="65" customWidth="1"/>
    <col min="11596" max="11603" width="2.85546875" style="65" bestFit="1" customWidth="1"/>
    <col min="11604" max="11615" width="2.85546875" style="65" customWidth="1"/>
    <col min="11616" max="11618" width="3" style="65" bestFit="1" customWidth="1"/>
    <col min="11619" max="11627" width="2.85546875" style="65" bestFit="1" customWidth="1"/>
    <col min="11628" max="11630" width="3" style="65" bestFit="1" customWidth="1"/>
    <col min="11631" max="11639" width="2.85546875" style="65" bestFit="1" customWidth="1"/>
    <col min="11640" max="11642" width="3" style="65" bestFit="1" customWidth="1"/>
    <col min="11643" max="11651" width="2.85546875" style="65" bestFit="1" customWidth="1"/>
    <col min="11652" max="11654" width="3" style="65" bestFit="1" customWidth="1"/>
    <col min="11655" max="11663" width="2.85546875" style="65" bestFit="1" customWidth="1"/>
    <col min="11664" max="11666" width="3" style="65" bestFit="1" customWidth="1"/>
    <col min="11667" max="11667" width="2.85546875" style="65" bestFit="1" customWidth="1"/>
    <col min="11668" max="11842" width="2.7109375" style="65"/>
    <col min="11843" max="11843" width="5.42578125" style="65" customWidth="1"/>
    <col min="11844" max="11844" width="12.5703125" style="65" customWidth="1"/>
    <col min="11845" max="11845" width="45.42578125" style="65" customWidth="1"/>
    <col min="11846" max="11846" width="18.7109375" style="65" customWidth="1"/>
    <col min="11847" max="11847" width="19.28515625" style="65" customWidth="1"/>
    <col min="11848" max="11848" width="3" style="65" customWidth="1"/>
    <col min="11849" max="11850" width="3" style="65" bestFit="1" customWidth="1"/>
    <col min="11851" max="11851" width="3.140625" style="65" customWidth="1"/>
    <col min="11852" max="11859" width="2.85546875" style="65" bestFit="1" customWidth="1"/>
    <col min="11860" max="11871" width="2.85546875" style="65" customWidth="1"/>
    <col min="11872" max="11874" width="3" style="65" bestFit="1" customWidth="1"/>
    <col min="11875" max="11883" width="2.85546875" style="65" bestFit="1" customWidth="1"/>
    <col min="11884" max="11886" width="3" style="65" bestFit="1" customWidth="1"/>
    <col min="11887" max="11895" width="2.85546875" style="65" bestFit="1" customWidth="1"/>
    <col min="11896" max="11898" width="3" style="65" bestFit="1" customWidth="1"/>
    <col min="11899" max="11907" width="2.85546875" style="65" bestFit="1" customWidth="1"/>
    <col min="11908" max="11910" width="3" style="65" bestFit="1" customWidth="1"/>
    <col min="11911" max="11919" width="2.85546875" style="65" bestFit="1" customWidth="1"/>
    <col min="11920" max="11922" width="3" style="65" bestFit="1" customWidth="1"/>
    <col min="11923" max="11923" width="2.85546875" style="65" bestFit="1" customWidth="1"/>
    <col min="11924" max="12098" width="2.7109375" style="65"/>
    <col min="12099" max="12099" width="5.42578125" style="65" customWidth="1"/>
    <col min="12100" max="12100" width="12.5703125" style="65" customWidth="1"/>
    <col min="12101" max="12101" width="45.42578125" style="65" customWidth="1"/>
    <col min="12102" max="12102" width="18.7109375" style="65" customWidth="1"/>
    <col min="12103" max="12103" width="19.28515625" style="65" customWidth="1"/>
    <col min="12104" max="12104" width="3" style="65" customWidth="1"/>
    <col min="12105" max="12106" width="3" style="65" bestFit="1" customWidth="1"/>
    <col min="12107" max="12107" width="3.140625" style="65" customWidth="1"/>
    <col min="12108" max="12115" width="2.85546875" style="65" bestFit="1" customWidth="1"/>
    <col min="12116" max="12127" width="2.85546875" style="65" customWidth="1"/>
    <col min="12128" max="12130" width="3" style="65" bestFit="1" customWidth="1"/>
    <col min="12131" max="12139" width="2.85546875" style="65" bestFit="1" customWidth="1"/>
    <col min="12140" max="12142" width="3" style="65" bestFit="1" customWidth="1"/>
    <col min="12143" max="12151" width="2.85546875" style="65" bestFit="1" customWidth="1"/>
    <col min="12152" max="12154" width="3" style="65" bestFit="1" customWidth="1"/>
    <col min="12155" max="12163" width="2.85546875" style="65" bestFit="1" customWidth="1"/>
    <col min="12164" max="12166" width="3" style="65" bestFit="1" customWidth="1"/>
    <col min="12167" max="12175" width="2.85546875" style="65" bestFit="1" customWidth="1"/>
    <col min="12176" max="12178" width="3" style="65" bestFit="1" customWidth="1"/>
    <col min="12179" max="12179" width="2.85546875" style="65" bestFit="1" customWidth="1"/>
    <col min="12180" max="12354" width="2.7109375" style="65"/>
    <col min="12355" max="12355" width="5.42578125" style="65" customWidth="1"/>
    <col min="12356" max="12356" width="12.5703125" style="65" customWidth="1"/>
    <col min="12357" max="12357" width="45.42578125" style="65" customWidth="1"/>
    <col min="12358" max="12358" width="18.7109375" style="65" customWidth="1"/>
    <col min="12359" max="12359" width="19.28515625" style="65" customWidth="1"/>
    <col min="12360" max="12360" width="3" style="65" customWidth="1"/>
    <col min="12361" max="12362" width="3" style="65" bestFit="1" customWidth="1"/>
    <col min="12363" max="12363" width="3.140625" style="65" customWidth="1"/>
    <col min="12364" max="12371" width="2.85546875" style="65" bestFit="1" customWidth="1"/>
    <col min="12372" max="12383" width="2.85546875" style="65" customWidth="1"/>
    <col min="12384" max="12386" width="3" style="65" bestFit="1" customWidth="1"/>
    <col min="12387" max="12395" width="2.85546875" style="65" bestFit="1" customWidth="1"/>
    <col min="12396" max="12398" width="3" style="65" bestFit="1" customWidth="1"/>
    <col min="12399" max="12407" width="2.85546875" style="65" bestFit="1" customWidth="1"/>
    <col min="12408" max="12410" width="3" style="65" bestFit="1" customWidth="1"/>
    <col min="12411" max="12419" width="2.85546875" style="65" bestFit="1" customWidth="1"/>
    <col min="12420" max="12422" width="3" style="65" bestFit="1" customWidth="1"/>
    <col min="12423" max="12431" width="2.85546875" style="65" bestFit="1" customWidth="1"/>
    <col min="12432" max="12434" width="3" style="65" bestFit="1" customWidth="1"/>
    <col min="12435" max="12435" width="2.85546875" style="65" bestFit="1" customWidth="1"/>
    <col min="12436" max="12610" width="2.7109375" style="65"/>
    <col min="12611" max="12611" width="5.42578125" style="65" customWidth="1"/>
    <col min="12612" max="12612" width="12.5703125" style="65" customWidth="1"/>
    <col min="12613" max="12613" width="45.42578125" style="65" customWidth="1"/>
    <col min="12614" max="12614" width="18.7109375" style="65" customWidth="1"/>
    <col min="12615" max="12615" width="19.28515625" style="65" customWidth="1"/>
    <col min="12616" max="12616" width="3" style="65" customWidth="1"/>
    <col min="12617" max="12618" width="3" style="65" bestFit="1" customWidth="1"/>
    <col min="12619" max="12619" width="3.140625" style="65" customWidth="1"/>
    <col min="12620" max="12627" width="2.85546875" style="65" bestFit="1" customWidth="1"/>
    <col min="12628" max="12639" width="2.85546875" style="65" customWidth="1"/>
    <col min="12640" max="12642" width="3" style="65" bestFit="1" customWidth="1"/>
    <col min="12643" max="12651" width="2.85546875" style="65" bestFit="1" customWidth="1"/>
    <col min="12652" max="12654" width="3" style="65" bestFit="1" customWidth="1"/>
    <col min="12655" max="12663" width="2.85546875" style="65" bestFit="1" customWidth="1"/>
    <col min="12664" max="12666" width="3" style="65" bestFit="1" customWidth="1"/>
    <col min="12667" max="12675" width="2.85546875" style="65" bestFit="1" customWidth="1"/>
    <col min="12676" max="12678" width="3" style="65" bestFit="1" customWidth="1"/>
    <col min="12679" max="12687" width="2.85546875" style="65" bestFit="1" customWidth="1"/>
    <col min="12688" max="12690" width="3" style="65" bestFit="1" customWidth="1"/>
    <col min="12691" max="12691" width="2.85546875" style="65" bestFit="1" customWidth="1"/>
    <col min="12692" max="12866" width="2.7109375" style="65"/>
    <col min="12867" max="12867" width="5.42578125" style="65" customWidth="1"/>
    <col min="12868" max="12868" width="12.5703125" style="65" customWidth="1"/>
    <col min="12869" max="12869" width="45.42578125" style="65" customWidth="1"/>
    <col min="12870" max="12870" width="18.7109375" style="65" customWidth="1"/>
    <col min="12871" max="12871" width="19.28515625" style="65" customWidth="1"/>
    <col min="12872" max="12872" width="3" style="65" customWidth="1"/>
    <col min="12873" max="12874" width="3" style="65" bestFit="1" customWidth="1"/>
    <col min="12875" max="12875" width="3.140625" style="65" customWidth="1"/>
    <col min="12876" max="12883" width="2.85546875" style="65" bestFit="1" customWidth="1"/>
    <col min="12884" max="12895" width="2.85546875" style="65" customWidth="1"/>
    <col min="12896" max="12898" width="3" style="65" bestFit="1" customWidth="1"/>
    <col min="12899" max="12907" width="2.85546875" style="65" bestFit="1" customWidth="1"/>
    <col min="12908" max="12910" width="3" style="65" bestFit="1" customWidth="1"/>
    <col min="12911" max="12919" width="2.85546875" style="65" bestFit="1" customWidth="1"/>
    <col min="12920" max="12922" width="3" style="65" bestFit="1" customWidth="1"/>
    <col min="12923" max="12931" width="2.85546875" style="65" bestFit="1" customWidth="1"/>
    <col min="12932" max="12934" width="3" style="65" bestFit="1" customWidth="1"/>
    <col min="12935" max="12943" width="2.85546875" style="65" bestFit="1" customWidth="1"/>
    <col min="12944" max="12946" width="3" style="65" bestFit="1" customWidth="1"/>
    <col min="12947" max="12947" width="2.85546875" style="65" bestFit="1" customWidth="1"/>
    <col min="12948" max="13122" width="2.7109375" style="65"/>
    <col min="13123" max="13123" width="5.42578125" style="65" customWidth="1"/>
    <col min="13124" max="13124" width="12.5703125" style="65" customWidth="1"/>
    <col min="13125" max="13125" width="45.42578125" style="65" customWidth="1"/>
    <col min="13126" max="13126" width="18.7109375" style="65" customWidth="1"/>
    <col min="13127" max="13127" width="19.28515625" style="65" customWidth="1"/>
    <col min="13128" max="13128" width="3" style="65" customWidth="1"/>
    <col min="13129" max="13130" width="3" style="65" bestFit="1" customWidth="1"/>
    <col min="13131" max="13131" width="3.140625" style="65" customWidth="1"/>
    <col min="13132" max="13139" width="2.85546875" style="65" bestFit="1" customWidth="1"/>
    <col min="13140" max="13151" width="2.85546875" style="65" customWidth="1"/>
    <col min="13152" max="13154" width="3" style="65" bestFit="1" customWidth="1"/>
    <col min="13155" max="13163" width="2.85546875" style="65" bestFit="1" customWidth="1"/>
    <col min="13164" max="13166" width="3" style="65" bestFit="1" customWidth="1"/>
    <col min="13167" max="13175" width="2.85546875" style="65" bestFit="1" customWidth="1"/>
    <col min="13176" max="13178" width="3" style="65" bestFit="1" customWidth="1"/>
    <col min="13179" max="13187" width="2.85546875" style="65" bestFit="1" customWidth="1"/>
    <col min="13188" max="13190" width="3" style="65" bestFit="1" customWidth="1"/>
    <col min="13191" max="13199" width="2.85546875" style="65" bestFit="1" customWidth="1"/>
    <col min="13200" max="13202" width="3" style="65" bestFit="1" customWidth="1"/>
    <col min="13203" max="13203" width="2.85546875" style="65" bestFit="1" customWidth="1"/>
    <col min="13204" max="13378" width="2.7109375" style="65"/>
    <col min="13379" max="13379" width="5.42578125" style="65" customWidth="1"/>
    <col min="13380" max="13380" width="12.5703125" style="65" customWidth="1"/>
    <col min="13381" max="13381" width="45.42578125" style="65" customWidth="1"/>
    <col min="13382" max="13382" width="18.7109375" style="65" customWidth="1"/>
    <col min="13383" max="13383" width="19.28515625" style="65" customWidth="1"/>
    <col min="13384" max="13384" width="3" style="65" customWidth="1"/>
    <col min="13385" max="13386" width="3" style="65" bestFit="1" customWidth="1"/>
    <col min="13387" max="13387" width="3.140625" style="65" customWidth="1"/>
    <col min="13388" max="13395" width="2.85546875" style="65" bestFit="1" customWidth="1"/>
    <col min="13396" max="13407" width="2.85546875" style="65" customWidth="1"/>
    <col min="13408" max="13410" width="3" style="65" bestFit="1" customWidth="1"/>
    <col min="13411" max="13419" width="2.85546875" style="65" bestFit="1" customWidth="1"/>
    <col min="13420" max="13422" width="3" style="65" bestFit="1" customWidth="1"/>
    <col min="13423" max="13431" width="2.85546875" style="65" bestFit="1" customWidth="1"/>
    <col min="13432" max="13434" width="3" style="65" bestFit="1" customWidth="1"/>
    <col min="13435" max="13443" width="2.85546875" style="65" bestFit="1" customWidth="1"/>
    <col min="13444" max="13446" width="3" style="65" bestFit="1" customWidth="1"/>
    <col min="13447" max="13455" width="2.85546875" style="65" bestFit="1" customWidth="1"/>
    <col min="13456" max="13458" width="3" style="65" bestFit="1" customWidth="1"/>
    <col min="13459" max="13459" width="2.85546875" style="65" bestFit="1" customWidth="1"/>
    <col min="13460" max="13634" width="2.7109375" style="65"/>
    <col min="13635" max="13635" width="5.42578125" style="65" customWidth="1"/>
    <col min="13636" max="13636" width="12.5703125" style="65" customWidth="1"/>
    <col min="13637" max="13637" width="45.42578125" style="65" customWidth="1"/>
    <col min="13638" max="13638" width="18.7109375" style="65" customWidth="1"/>
    <col min="13639" max="13639" width="19.28515625" style="65" customWidth="1"/>
    <col min="13640" max="13640" width="3" style="65" customWidth="1"/>
    <col min="13641" max="13642" width="3" style="65" bestFit="1" customWidth="1"/>
    <col min="13643" max="13643" width="3.140625" style="65" customWidth="1"/>
    <col min="13644" max="13651" width="2.85546875" style="65" bestFit="1" customWidth="1"/>
    <col min="13652" max="13663" width="2.85546875" style="65" customWidth="1"/>
    <col min="13664" max="13666" width="3" style="65" bestFit="1" customWidth="1"/>
    <col min="13667" max="13675" width="2.85546875" style="65" bestFit="1" customWidth="1"/>
    <col min="13676" max="13678" width="3" style="65" bestFit="1" customWidth="1"/>
    <col min="13679" max="13687" width="2.85546875" style="65" bestFit="1" customWidth="1"/>
    <col min="13688" max="13690" width="3" style="65" bestFit="1" customWidth="1"/>
    <col min="13691" max="13699" width="2.85546875" style="65" bestFit="1" customWidth="1"/>
    <col min="13700" max="13702" width="3" style="65" bestFit="1" customWidth="1"/>
    <col min="13703" max="13711" width="2.85546875" style="65" bestFit="1" customWidth="1"/>
    <col min="13712" max="13714" width="3" style="65" bestFit="1" customWidth="1"/>
    <col min="13715" max="13715" width="2.85546875" style="65" bestFit="1" customWidth="1"/>
    <col min="13716" max="13890" width="2.7109375" style="65"/>
    <col min="13891" max="13891" width="5.42578125" style="65" customWidth="1"/>
    <col min="13892" max="13892" width="12.5703125" style="65" customWidth="1"/>
    <col min="13893" max="13893" width="45.42578125" style="65" customWidth="1"/>
    <col min="13894" max="13894" width="18.7109375" style="65" customWidth="1"/>
    <col min="13895" max="13895" width="19.28515625" style="65" customWidth="1"/>
    <col min="13896" max="13896" width="3" style="65" customWidth="1"/>
    <col min="13897" max="13898" width="3" style="65" bestFit="1" customWidth="1"/>
    <col min="13899" max="13899" width="3.140625" style="65" customWidth="1"/>
    <col min="13900" max="13907" width="2.85546875" style="65" bestFit="1" customWidth="1"/>
    <col min="13908" max="13919" width="2.85546875" style="65" customWidth="1"/>
    <col min="13920" max="13922" width="3" style="65" bestFit="1" customWidth="1"/>
    <col min="13923" max="13931" width="2.85546875" style="65" bestFit="1" customWidth="1"/>
    <col min="13932" max="13934" width="3" style="65" bestFit="1" customWidth="1"/>
    <col min="13935" max="13943" width="2.85546875" style="65" bestFit="1" customWidth="1"/>
    <col min="13944" max="13946" width="3" style="65" bestFit="1" customWidth="1"/>
    <col min="13947" max="13955" width="2.85546875" style="65" bestFit="1" customWidth="1"/>
    <col min="13956" max="13958" width="3" style="65" bestFit="1" customWidth="1"/>
    <col min="13959" max="13967" width="2.85546875" style="65" bestFit="1" customWidth="1"/>
    <col min="13968" max="13970" width="3" style="65" bestFit="1" customWidth="1"/>
    <col min="13971" max="13971" width="2.85546875" style="65" bestFit="1" customWidth="1"/>
    <col min="13972" max="14146" width="2.7109375" style="65"/>
    <col min="14147" max="14147" width="5.42578125" style="65" customWidth="1"/>
    <col min="14148" max="14148" width="12.5703125" style="65" customWidth="1"/>
    <col min="14149" max="14149" width="45.42578125" style="65" customWidth="1"/>
    <col min="14150" max="14150" width="18.7109375" style="65" customWidth="1"/>
    <col min="14151" max="14151" width="19.28515625" style="65" customWidth="1"/>
    <col min="14152" max="14152" width="3" style="65" customWidth="1"/>
    <col min="14153" max="14154" width="3" style="65" bestFit="1" customWidth="1"/>
    <col min="14155" max="14155" width="3.140625" style="65" customWidth="1"/>
    <col min="14156" max="14163" width="2.85546875" style="65" bestFit="1" customWidth="1"/>
    <col min="14164" max="14175" width="2.85546875" style="65" customWidth="1"/>
    <col min="14176" max="14178" width="3" style="65" bestFit="1" customWidth="1"/>
    <col min="14179" max="14187" width="2.85546875" style="65" bestFit="1" customWidth="1"/>
    <col min="14188" max="14190" width="3" style="65" bestFit="1" customWidth="1"/>
    <col min="14191" max="14199" width="2.85546875" style="65" bestFit="1" customWidth="1"/>
    <col min="14200" max="14202" width="3" style="65" bestFit="1" customWidth="1"/>
    <col min="14203" max="14211" width="2.85546875" style="65" bestFit="1" customWidth="1"/>
    <col min="14212" max="14214" width="3" style="65" bestFit="1" customWidth="1"/>
    <col min="14215" max="14223" width="2.85546875" style="65" bestFit="1" customWidth="1"/>
    <col min="14224" max="14226" width="3" style="65" bestFit="1" customWidth="1"/>
    <col min="14227" max="14227" width="2.85546875" style="65" bestFit="1" customWidth="1"/>
    <col min="14228" max="14402" width="2.7109375" style="65"/>
    <col min="14403" max="14403" width="5.42578125" style="65" customWidth="1"/>
    <col min="14404" max="14404" width="12.5703125" style="65" customWidth="1"/>
    <col min="14405" max="14405" width="45.42578125" style="65" customWidth="1"/>
    <col min="14406" max="14406" width="18.7109375" style="65" customWidth="1"/>
    <col min="14407" max="14407" width="19.28515625" style="65" customWidth="1"/>
    <col min="14408" max="14408" width="3" style="65" customWidth="1"/>
    <col min="14409" max="14410" width="3" style="65" bestFit="1" customWidth="1"/>
    <col min="14411" max="14411" width="3.140625" style="65" customWidth="1"/>
    <col min="14412" max="14419" width="2.85546875" style="65" bestFit="1" customWidth="1"/>
    <col min="14420" max="14431" width="2.85546875" style="65" customWidth="1"/>
    <col min="14432" max="14434" width="3" style="65" bestFit="1" customWidth="1"/>
    <col min="14435" max="14443" width="2.85546875" style="65" bestFit="1" customWidth="1"/>
    <col min="14444" max="14446" width="3" style="65" bestFit="1" customWidth="1"/>
    <col min="14447" max="14455" width="2.85546875" style="65" bestFit="1" customWidth="1"/>
    <col min="14456" max="14458" width="3" style="65" bestFit="1" customWidth="1"/>
    <col min="14459" max="14467" width="2.85546875" style="65" bestFit="1" customWidth="1"/>
    <col min="14468" max="14470" width="3" style="65" bestFit="1" customWidth="1"/>
    <col min="14471" max="14479" width="2.85546875" style="65" bestFit="1" customWidth="1"/>
    <col min="14480" max="14482" width="3" style="65" bestFit="1" customWidth="1"/>
    <col min="14483" max="14483" width="2.85546875" style="65" bestFit="1" customWidth="1"/>
    <col min="14484" max="14658" width="2.7109375" style="65"/>
    <col min="14659" max="14659" width="5.42578125" style="65" customWidth="1"/>
    <col min="14660" max="14660" width="12.5703125" style="65" customWidth="1"/>
    <col min="14661" max="14661" width="45.42578125" style="65" customWidth="1"/>
    <col min="14662" max="14662" width="18.7109375" style="65" customWidth="1"/>
    <col min="14663" max="14663" width="19.28515625" style="65" customWidth="1"/>
    <col min="14664" max="14664" width="3" style="65" customWidth="1"/>
    <col min="14665" max="14666" width="3" style="65" bestFit="1" customWidth="1"/>
    <col min="14667" max="14667" width="3.140625" style="65" customWidth="1"/>
    <col min="14668" max="14675" width="2.85546875" style="65" bestFit="1" customWidth="1"/>
    <col min="14676" max="14687" width="2.85546875" style="65" customWidth="1"/>
    <col min="14688" max="14690" width="3" style="65" bestFit="1" customWidth="1"/>
    <col min="14691" max="14699" width="2.85546875" style="65" bestFit="1" customWidth="1"/>
    <col min="14700" max="14702" width="3" style="65" bestFit="1" customWidth="1"/>
    <col min="14703" max="14711" width="2.85546875" style="65" bestFit="1" customWidth="1"/>
    <col min="14712" max="14714" width="3" style="65" bestFit="1" customWidth="1"/>
    <col min="14715" max="14723" width="2.85546875" style="65" bestFit="1" customWidth="1"/>
    <col min="14724" max="14726" width="3" style="65" bestFit="1" customWidth="1"/>
    <col min="14727" max="14735" width="2.85546875" style="65" bestFit="1" customWidth="1"/>
    <col min="14736" max="14738" width="3" style="65" bestFit="1" customWidth="1"/>
    <col min="14739" max="14739" width="2.85546875" style="65" bestFit="1" customWidth="1"/>
    <col min="14740" max="14914" width="2.7109375" style="65"/>
    <col min="14915" max="14915" width="5.42578125" style="65" customWidth="1"/>
    <col min="14916" max="14916" width="12.5703125" style="65" customWidth="1"/>
    <col min="14917" max="14917" width="45.42578125" style="65" customWidth="1"/>
    <col min="14918" max="14918" width="18.7109375" style="65" customWidth="1"/>
    <col min="14919" max="14919" width="19.28515625" style="65" customWidth="1"/>
    <col min="14920" max="14920" width="3" style="65" customWidth="1"/>
    <col min="14921" max="14922" width="3" style="65" bestFit="1" customWidth="1"/>
    <col min="14923" max="14923" width="3.140625" style="65" customWidth="1"/>
    <col min="14924" max="14931" width="2.85546875" style="65" bestFit="1" customWidth="1"/>
    <col min="14932" max="14943" width="2.85546875" style="65" customWidth="1"/>
    <col min="14944" max="14946" width="3" style="65" bestFit="1" customWidth="1"/>
    <col min="14947" max="14955" width="2.85546875" style="65" bestFit="1" customWidth="1"/>
    <col min="14956" max="14958" width="3" style="65" bestFit="1" customWidth="1"/>
    <col min="14959" max="14967" width="2.85546875" style="65" bestFit="1" customWidth="1"/>
    <col min="14968" max="14970" width="3" style="65" bestFit="1" customWidth="1"/>
    <col min="14971" max="14979" width="2.85546875" style="65" bestFit="1" customWidth="1"/>
    <col min="14980" max="14982" width="3" style="65" bestFit="1" customWidth="1"/>
    <col min="14983" max="14991" width="2.85546875" style="65" bestFit="1" customWidth="1"/>
    <col min="14992" max="14994" width="3" style="65" bestFit="1" customWidth="1"/>
    <col min="14995" max="14995" width="2.85546875" style="65" bestFit="1" customWidth="1"/>
    <col min="14996" max="15170" width="2.7109375" style="65"/>
    <col min="15171" max="15171" width="5.42578125" style="65" customWidth="1"/>
    <col min="15172" max="15172" width="12.5703125" style="65" customWidth="1"/>
    <col min="15173" max="15173" width="45.42578125" style="65" customWidth="1"/>
    <col min="15174" max="15174" width="18.7109375" style="65" customWidth="1"/>
    <col min="15175" max="15175" width="19.28515625" style="65" customWidth="1"/>
    <col min="15176" max="15176" width="3" style="65" customWidth="1"/>
    <col min="15177" max="15178" width="3" style="65" bestFit="1" customWidth="1"/>
    <col min="15179" max="15179" width="3.140625" style="65" customWidth="1"/>
    <col min="15180" max="15187" width="2.85546875" style="65" bestFit="1" customWidth="1"/>
    <col min="15188" max="15199" width="2.85546875" style="65" customWidth="1"/>
    <col min="15200" max="15202" width="3" style="65" bestFit="1" customWidth="1"/>
    <col min="15203" max="15211" width="2.85546875" style="65" bestFit="1" customWidth="1"/>
    <col min="15212" max="15214" width="3" style="65" bestFit="1" customWidth="1"/>
    <col min="15215" max="15223" width="2.85546875" style="65" bestFit="1" customWidth="1"/>
    <col min="15224" max="15226" width="3" style="65" bestFit="1" customWidth="1"/>
    <col min="15227" max="15235" width="2.85546875" style="65" bestFit="1" customWidth="1"/>
    <col min="15236" max="15238" width="3" style="65" bestFit="1" customWidth="1"/>
    <col min="15239" max="15247" width="2.85546875" style="65" bestFit="1" customWidth="1"/>
    <col min="15248" max="15250" width="3" style="65" bestFit="1" customWidth="1"/>
    <col min="15251" max="15251" width="2.85546875" style="65" bestFit="1" customWidth="1"/>
    <col min="15252" max="15426" width="2.7109375" style="65"/>
    <col min="15427" max="15427" width="5.42578125" style="65" customWidth="1"/>
    <col min="15428" max="15428" width="12.5703125" style="65" customWidth="1"/>
    <col min="15429" max="15429" width="45.42578125" style="65" customWidth="1"/>
    <col min="15430" max="15430" width="18.7109375" style="65" customWidth="1"/>
    <col min="15431" max="15431" width="19.28515625" style="65" customWidth="1"/>
    <col min="15432" max="15432" width="3" style="65" customWidth="1"/>
    <col min="15433" max="15434" width="3" style="65" bestFit="1" customWidth="1"/>
    <col min="15435" max="15435" width="3.140625" style="65" customWidth="1"/>
    <col min="15436" max="15443" width="2.85546875" style="65" bestFit="1" customWidth="1"/>
    <col min="15444" max="15455" width="2.85546875" style="65" customWidth="1"/>
    <col min="15456" max="15458" width="3" style="65" bestFit="1" customWidth="1"/>
    <col min="15459" max="15467" width="2.85546875" style="65" bestFit="1" customWidth="1"/>
    <col min="15468" max="15470" width="3" style="65" bestFit="1" customWidth="1"/>
    <col min="15471" max="15479" width="2.85546875" style="65" bestFit="1" customWidth="1"/>
    <col min="15480" max="15482" width="3" style="65" bestFit="1" customWidth="1"/>
    <col min="15483" max="15491" width="2.85546875" style="65" bestFit="1" customWidth="1"/>
    <col min="15492" max="15494" width="3" style="65" bestFit="1" customWidth="1"/>
    <col min="15495" max="15503" width="2.85546875" style="65" bestFit="1" customWidth="1"/>
    <col min="15504" max="15506" width="3" style="65" bestFit="1" customWidth="1"/>
    <col min="15507" max="15507" width="2.85546875" style="65" bestFit="1" customWidth="1"/>
    <col min="15508" max="15682" width="2.7109375" style="65"/>
    <col min="15683" max="15683" width="5.42578125" style="65" customWidth="1"/>
    <col min="15684" max="15684" width="12.5703125" style="65" customWidth="1"/>
    <col min="15685" max="15685" width="45.42578125" style="65" customWidth="1"/>
    <col min="15686" max="15686" width="18.7109375" style="65" customWidth="1"/>
    <col min="15687" max="15687" width="19.28515625" style="65" customWidth="1"/>
    <col min="15688" max="15688" width="3" style="65" customWidth="1"/>
    <col min="15689" max="15690" width="3" style="65" bestFit="1" customWidth="1"/>
    <col min="15691" max="15691" width="3.140625" style="65" customWidth="1"/>
    <col min="15692" max="15699" width="2.85546875" style="65" bestFit="1" customWidth="1"/>
    <col min="15700" max="15711" width="2.85546875" style="65" customWidth="1"/>
    <col min="15712" max="15714" width="3" style="65" bestFit="1" customWidth="1"/>
    <col min="15715" max="15723" width="2.85546875" style="65" bestFit="1" customWidth="1"/>
    <col min="15724" max="15726" width="3" style="65" bestFit="1" customWidth="1"/>
    <col min="15727" max="15735" width="2.85546875" style="65" bestFit="1" customWidth="1"/>
    <col min="15736" max="15738" width="3" style="65" bestFit="1" customWidth="1"/>
    <col min="15739" max="15747" width="2.85546875" style="65" bestFit="1" customWidth="1"/>
    <col min="15748" max="15750" width="3" style="65" bestFit="1" customWidth="1"/>
    <col min="15751" max="15759" width="2.85546875" style="65" bestFit="1" customWidth="1"/>
    <col min="15760" max="15762" width="3" style="65" bestFit="1" customWidth="1"/>
    <col min="15763" max="15763" width="2.85546875" style="65" bestFit="1" customWidth="1"/>
    <col min="15764" max="15938" width="2.7109375" style="65"/>
    <col min="15939" max="15939" width="5.42578125" style="65" customWidth="1"/>
    <col min="15940" max="15940" width="12.5703125" style="65" customWidth="1"/>
    <col min="15941" max="15941" width="45.42578125" style="65" customWidth="1"/>
    <col min="15942" max="15942" width="18.7109375" style="65" customWidth="1"/>
    <col min="15943" max="15943" width="19.28515625" style="65" customWidth="1"/>
    <col min="15944" max="15944" width="3" style="65" customWidth="1"/>
    <col min="15945" max="15946" width="3" style="65" bestFit="1" customWidth="1"/>
    <col min="15947" max="15947" width="3.140625" style="65" customWidth="1"/>
    <col min="15948" max="15955" width="2.85546875" style="65" bestFit="1" customWidth="1"/>
    <col min="15956" max="15967" width="2.85546875" style="65" customWidth="1"/>
    <col min="15968" max="15970" width="3" style="65" bestFit="1" customWidth="1"/>
    <col min="15971" max="15979" width="2.85546875" style="65" bestFit="1" customWidth="1"/>
    <col min="15980" max="15982" width="3" style="65" bestFit="1" customWidth="1"/>
    <col min="15983" max="15991" width="2.85546875" style="65" bestFit="1" customWidth="1"/>
    <col min="15992" max="15994" width="3" style="65" bestFit="1" customWidth="1"/>
    <col min="15995" max="16003" width="2.85546875" style="65" bestFit="1" customWidth="1"/>
    <col min="16004" max="16006" width="3" style="65" bestFit="1" customWidth="1"/>
    <col min="16007" max="16015" width="2.85546875" style="65" bestFit="1" customWidth="1"/>
    <col min="16016" max="16018" width="3" style="65" bestFit="1" customWidth="1"/>
    <col min="16019" max="16019" width="2.85546875" style="65" bestFit="1" customWidth="1"/>
    <col min="16020" max="16384" width="2.7109375" style="65"/>
  </cols>
  <sheetData>
    <row r="1" spans="1:69" ht="19.899999999999999" customHeight="1">
      <c r="A1" s="131"/>
      <c r="B1" s="298" t="s">
        <v>97</v>
      </c>
      <c r="C1" s="135">
        <f>HODNOTITEĽ!G3</f>
        <v>0</v>
      </c>
      <c r="D1" s="298" t="s">
        <v>28</v>
      </c>
      <c r="E1" s="136">
        <f>HODNOTITEĽ!R3</f>
        <v>0</v>
      </c>
      <c r="F1" s="402" t="s">
        <v>451</v>
      </c>
      <c r="G1" s="402"/>
      <c r="H1" s="127" t="e">
        <f>IF(H19&gt;=F46,CONCATENATE("Vyhovel"),CONCATENATE("Nevyhovel"))</f>
        <v>#N/A</v>
      </c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</row>
    <row r="2" spans="1:69" ht="19.899999999999999" customHeight="1">
      <c r="A2" s="131"/>
      <c r="B2" s="298" t="s">
        <v>452</v>
      </c>
      <c r="C2" s="132">
        <f>ZÁUJEMCA!E3</f>
        <v>0</v>
      </c>
      <c r="D2" s="298" t="s">
        <v>453</v>
      </c>
      <c r="E2" s="133" t="str">
        <f>IF(ZÁUJEMCA!F4="","",ZÁUJEMCA!F4)</f>
        <v/>
      </c>
      <c r="F2" s="402" t="s">
        <v>454</v>
      </c>
      <c r="G2" s="402"/>
      <c r="H2" s="128" t="str">
        <f>IF(OR((AND((I37+N37)&gt;=35,J37&gt;=35,K37&gt;=35,L37&gt;=35,M37&gt;=35)),H37&gt;=175),CONCATENATE("Vyhovel"),CONCATENATE("Nevyhovel"))</f>
        <v>Nevyhovel</v>
      </c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</row>
    <row r="3" spans="1:69" s="66" customFormat="1" ht="19.899999999999999" customHeight="1">
      <c r="A3" s="131"/>
      <c r="B3" s="141"/>
      <c r="C3" s="410" t="s">
        <v>33</v>
      </c>
      <c r="D3" s="411"/>
      <c r="E3" s="134">
        <f>ZÁUJEMCA!F5</f>
        <v>0</v>
      </c>
      <c r="F3" s="403" t="s">
        <v>455</v>
      </c>
      <c r="G3" s="402"/>
      <c r="H3" s="129" t="e">
        <f>IF(AND(H1="Vyhovel",H2="Vyhovel"),"VYHOVEL","NEVYHOVEL")</f>
        <v>#N/A</v>
      </c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59"/>
    </row>
    <row r="4" spans="1:69" s="66" customFormat="1">
      <c r="A4" s="131"/>
      <c r="B4" s="142"/>
      <c r="C4" s="142"/>
      <c r="D4" s="231" t="s">
        <v>29</v>
      </c>
      <c r="E4" s="133" t="str">
        <f>IF(ZÁUJEMCA!H4="","",ZÁUJEMCA!H4)</f>
        <v>Portfolio</v>
      </c>
      <c r="F4" s="142"/>
      <c r="G4" s="142"/>
      <c r="H4" s="131"/>
      <c r="I4" s="140">
        <v>1</v>
      </c>
      <c r="J4" s="396" t="s">
        <v>456</v>
      </c>
      <c r="K4" s="396"/>
      <c r="L4" s="396"/>
      <c r="M4" s="396"/>
      <c r="N4" s="396"/>
      <c r="O4" s="396"/>
      <c r="P4" s="396"/>
      <c r="Q4" s="396"/>
      <c r="R4" s="396"/>
      <c r="S4" s="396"/>
      <c r="T4" s="397"/>
      <c r="U4" s="140">
        <f>I4+1</f>
        <v>2</v>
      </c>
      <c r="V4" s="396" t="s">
        <v>456</v>
      </c>
      <c r="W4" s="396"/>
      <c r="X4" s="396"/>
      <c r="Y4" s="396"/>
      <c r="Z4" s="396"/>
      <c r="AA4" s="396"/>
      <c r="AB4" s="396"/>
      <c r="AC4" s="396"/>
      <c r="AD4" s="396"/>
      <c r="AE4" s="396"/>
      <c r="AF4" s="397"/>
      <c r="AG4" s="140">
        <f>U4+1</f>
        <v>3</v>
      </c>
      <c r="AH4" s="396" t="s">
        <v>456</v>
      </c>
      <c r="AI4" s="396"/>
      <c r="AJ4" s="396"/>
      <c r="AK4" s="396"/>
      <c r="AL4" s="396"/>
      <c r="AM4" s="396"/>
      <c r="AN4" s="396"/>
      <c r="AO4" s="396"/>
      <c r="AP4" s="396"/>
      <c r="AQ4" s="396"/>
      <c r="AR4" s="397"/>
      <c r="AS4" s="140">
        <f>AG4+1</f>
        <v>4</v>
      </c>
      <c r="AT4" s="396" t="s">
        <v>456</v>
      </c>
      <c r="AU4" s="396"/>
      <c r="AV4" s="396"/>
      <c r="AW4" s="396"/>
      <c r="AX4" s="396"/>
      <c r="AY4" s="396"/>
      <c r="AZ4" s="396"/>
      <c r="BA4" s="396"/>
      <c r="BB4" s="396"/>
      <c r="BC4" s="396"/>
      <c r="BD4" s="397"/>
      <c r="BE4" s="140">
        <f>AS4+1</f>
        <v>5</v>
      </c>
      <c r="BF4" s="396" t="s">
        <v>456</v>
      </c>
      <c r="BG4" s="396"/>
      <c r="BH4" s="396"/>
      <c r="BI4" s="396"/>
      <c r="BJ4" s="396"/>
      <c r="BK4" s="396"/>
      <c r="BL4" s="396"/>
      <c r="BM4" s="396"/>
      <c r="BN4" s="396"/>
      <c r="BO4" s="396"/>
      <c r="BP4" s="397"/>
      <c r="BQ4" s="159"/>
    </row>
    <row r="5" spans="1:69" s="67" customFormat="1" ht="48.6" customHeight="1">
      <c r="A5" s="138"/>
      <c r="B5" s="130" t="s">
        <v>457</v>
      </c>
      <c r="C5" s="441" t="s">
        <v>458</v>
      </c>
      <c r="D5" s="441"/>
      <c r="E5" s="441"/>
      <c r="F5" s="441"/>
      <c r="G5" s="442"/>
      <c r="H5" s="120" t="s">
        <v>459</v>
      </c>
      <c r="I5" s="143">
        <f>E3-10</f>
        <v>-10</v>
      </c>
      <c r="J5" s="144">
        <f>I5-28</f>
        <v>-38</v>
      </c>
      <c r="K5" s="144">
        <f>J5-31</f>
        <v>-69</v>
      </c>
      <c r="L5" s="144">
        <f>K5-30</f>
        <v>-99</v>
      </c>
      <c r="M5" s="144">
        <f>L5-31</f>
        <v>-130</v>
      </c>
      <c r="N5" s="144">
        <f>M5-30</f>
        <v>-160</v>
      </c>
      <c r="O5" s="144">
        <f>N5-31</f>
        <v>-191</v>
      </c>
      <c r="P5" s="144">
        <f>O5-30</f>
        <v>-221</v>
      </c>
      <c r="Q5" s="144">
        <f>P5-31</f>
        <v>-252</v>
      </c>
      <c r="R5" s="144">
        <f>Q5-30</f>
        <v>-282</v>
      </c>
      <c r="S5" s="144">
        <f>R5-31</f>
        <v>-313</v>
      </c>
      <c r="T5" s="145">
        <f>S5-30</f>
        <v>-343</v>
      </c>
      <c r="U5" s="143">
        <f>T5-31</f>
        <v>-374</v>
      </c>
      <c r="V5" s="144">
        <f>U5-28</f>
        <v>-402</v>
      </c>
      <c r="W5" s="144">
        <f>V5-31</f>
        <v>-433</v>
      </c>
      <c r="X5" s="144">
        <f>W5-30</f>
        <v>-463</v>
      </c>
      <c r="Y5" s="144">
        <f>X5-31</f>
        <v>-494</v>
      </c>
      <c r="Z5" s="144">
        <f>Y5-30</f>
        <v>-524</v>
      </c>
      <c r="AA5" s="144">
        <f>Z5-31</f>
        <v>-555</v>
      </c>
      <c r="AB5" s="144">
        <f>AA5-30</f>
        <v>-585</v>
      </c>
      <c r="AC5" s="144">
        <f>AB5-31</f>
        <v>-616</v>
      </c>
      <c r="AD5" s="144">
        <f>AC5-30</f>
        <v>-646</v>
      </c>
      <c r="AE5" s="144">
        <f>AD5-31</f>
        <v>-677</v>
      </c>
      <c r="AF5" s="145">
        <f>AE5-30</f>
        <v>-707</v>
      </c>
      <c r="AG5" s="143">
        <f>AF5-31</f>
        <v>-738</v>
      </c>
      <c r="AH5" s="144">
        <f>AG5-28</f>
        <v>-766</v>
      </c>
      <c r="AI5" s="144">
        <f>AH5-31</f>
        <v>-797</v>
      </c>
      <c r="AJ5" s="144">
        <f>AI5-30</f>
        <v>-827</v>
      </c>
      <c r="AK5" s="144">
        <f>AJ5-31</f>
        <v>-858</v>
      </c>
      <c r="AL5" s="144">
        <f>AK5-30</f>
        <v>-888</v>
      </c>
      <c r="AM5" s="144">
        <f>AL5-31</f>
        <v>-919</v>
      </c>
      <c r="AN5" s="144">
        <f>AM5-30</f>
        <v>-949</v>
      </c>
      <c r="AO5" s="144">
        <f>AN5-31</f>
        <v>-980</v>
      </c>
      <c r="AP5" s="144">
        <f>AO5-30</f>
        <v>-1010</v>
      </c>
      <c r="AQ5" s="144">
        <f>AP5-31</f>
        <v>-1041</v>
      </c>
      <c r="AR5" s="145">
        <f>AQ5-30</f>
        <v>-1071</v>
      </c>
      <c r="AS5" s="143">
        <f>AR5-31</f>
        <v>-1102</v>
      </c>
      <c r="AT5" s="144">
        <f>AS5-28</f>
        <v>-1130</v>
      </c>
      <c r="AU5" s="144">
        <f>AT5-31</f>
        <v>-1161</v>
      </c>
      <c r="AV5" s="144">
        <f>AU5-30</f>
        <v>-1191</v>
      </c>
      <c r="AW5" s="144">
        <f>AV5-31</f>
        <v>-1222</v>
      </c>
      <c r="AX5" s="144">
        <f>AW5-30</f>
        <v>-1252</v>
      </c>
      <c r="AY5" s="144">
        <f>AX5-31</f>
        <v>-1283</v>
      </c>
      <c r="AZ5" s="144">
        <f>AY5-30</f>
        <v>-1313</v>
      </c>
      <c r="BA5" s="144">
        <f>AZ5-31</f>
        <v>-1344</v>
      </c>
      <c r="BB5" s="144">
        <f>BA5-30</f>
        <v>-1374</v>
      </c>
      <c r="BC5" s="144">
        <f>BB5-31</f>
        <v>-1405</v>
      </c>
      <c r="BD5" s="145">
        <f>BC5-30</f>
        <v>-1435</v>
      </c>
      <c r="BE5" s="143">
        <f>BD5-31</f>
        <v>-1466</v>
      </c>
      <c r="BF5" s="144">
        <f>BE5-28</f>
        <v>-1494</v>
      </c>
      <c r="BG5" s="144">
        <f>BF5-31</f>
        <v>-1525</v>
      </c>
      <c r="BH5" s="144">
        <f>BG5-30</f>
        <v>-1555</v>
      </c>
      <c r="BI5" s="144">
        <f>BH5-31</f>
        <v>-1586</v>
      </c>
      <c r="BJ5" s="144">
        <f>BI5-30</f>
        <v>-1616</v>
      </c>
      <c r="BK5" s="144">
        <f>BJ5-31</f>
        <v>-1647</v>
      </c>
      <c r="BL5" s="144">
        <f>BK5-30</f>
        <v>-1677</v>
      </c>
      <c r="BM5" s="144">
        <f>BL5-31</f>
        <v>-1708</v>
      </c>
      <c r="BN5" s="144">
        <f>BM5-30</f>
        <v>-1738</v>
      </c>
      <c r="BO5" s="144">
        <f>BN5-31</f>
        <v>-1769</v>
      </c>
      <c r="BP5" s="145">
        <f>BO5-30</f>
        <v>-1799</v>
      </c>
      <c r="BQ5" s="152"/>
    </row>
    <row r="6" spans="1:69" s="67" customFormat="1" ht="15" customHeight="1">
      <c r="A6" s="138"/>
      <c r="B6" s="90" t="s">
        <v>40</v>
      </c>
      <c r="C6" s="439" t="str">
        <f>IF('POMOCNY VYPOCET podm. recert.'!C6=0," ",'POMOCNY VYPOCET podm. recert.'!C6)</f>
        <v xml:space="preserve"> </v>
      </c>
      <c r="D6" s="439"/>
      <c r="E6" s="439"/>
      <c r="F6" s="439"/>
      <c r="G6" s="440"/>
      <c r="H6" s="69" t="str">
        <f>IF('POMOCNY VYPOCET podm. recert.'!H6=0," ",'POMOCNY VYPOCET podm. recert.'!H6)</f>
        <v xml:space="preserve"> </v>
      </c>
      <c r="I6" s="71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71"/>
      <c r="V6" s="69"/>
      <c r="W6" s="69"/>
      <c r="X6" s="69"/>
      <c r="Y6" s="69"/>
      <c r="Z6" s="69"/>
      <c r="AA6" s="69"/>
      <c r="AB6" s="69"/>
      <c r="AC6" s="69"/>
      <c r="AD6" s="69"/>
      <c r="AE6" s="69"/>
      <c r="AF6" s="70"/>
      <c r="AG6" s="71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70"/>
      <c r="AS6" s="71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70"/>
      <c r="BE6" s="71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70"/>
      <c r="BQ6" s="152"/>
    </row>
    <row r="7" spans="1:69" s="67" customFormat="1" ht="15" customHeight="1">
      <c r="A7" s="138"/>
      <c r="B7" s="90" t="s">
        <v>41</v>
      </c>
      <c r="C7" s="439" t="str">
        <f>IF('POMOCNY VYPOCET podm. recert.'!C7=0," ",'POMOCNY VYPOCET podm. recert.'!C7)</f>
        <v xml:space="preserve"> </v>
      </c>
      <c r="D7" s="439"/>
      <c r="E7" s="439"/>
      <c r="F7" s="439"/>
      <c r="G7" s="440"/>
      <c r="H7" s="69" t="str">
        <f>IF('POMOCNY VYPOCET podm. recert.'!H7=0," ",'POMOCNY VYPOCET podm. recert.'!H7)</f>
        <v xml:space="preserve"> </v>
      </c>
      <c r="I7" s="71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1"/>
      <c r="V7" s="69"/>
      <c r="W7" s="69"/>
      <c r="X7" s="69"/>
      <c r="Y7" s="69"/>
      <c r="Z7" s="69"/>
      <c r="AA7" s="69"/>
      <c r="AB7" s="69"/>
      <c r="AC7" s="69"/>
      <c r="AD7" s="69"/>
      <c r="AE7" s="69"/>
      <c r="AF7" s="70"/>
      <c r="AG7" s="71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70"/>
      <c r="AS7" s="71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70"/>
      <c r="BE7" s="71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70"/>
      <c r="BQ7" s="152"/>
    </row>
    <row r="8" spans="1:69" s="67" customFormat="1" ht="15" customHeight="1">
      <c r="A8" s="138"/>
      <c r="B8" s="90" t="s">
        <v>42</v>
      </c>
      <c r="C8" s="439" t="str">
        <f>IF('POMOCNY VYPOCET podm. recert.'!C8=0," ",'POMOCNY VYPOCET podm. recert.'!C8)</f>
        <v xml:space="preserve"> </v>
      </c>
      <c r="D8" s="439"/>
      <c r="E8" s="439"/>
      <c r="F8" s="439"/>
      <c r="G8" s="440"/>
      <c r="H8" s="69" t="str">
        <f>IF('POMOCNY VYPOCET podm. recert.'!H8=0," ",'POMOCNY VYPOCET podm. recert.'!H8)</f>
        <v xml:space="preserve"> </v>
      </c>
      <c r="I8" s="71"/>
      <c r="J8" s="69"/>
      <c r="K8" s="69"/>
      <c r="L8" s="69"/>
      <c r="M8" s="69"/>
      <c r="N8" s="69"/>
      <c r="O8" s="69"/>
      <c r="P8" s="69"/>
      <c r="Q8" s="69"/>
      <c r="R8" s="69"/>
      <c r="S8" s="69"/>
      <c r="T8" s="70"/>
      <c r="U8" s="71"/>
      <c r="V8" s="69"/>
      <c r="W8" s="69"/>
      <c r="X8" s="69"/>
      <c r="Y8" s="69"/>
      <c r="Z8" s="69"/>
      <c r="AA8" s="69"/>
      <c r="AB8" s="69"/>
      <c r="AC8" s="69"/>
      <c r="AD8" s="69"/>
      <c r="AE8" s="69"/>
      <c r="AF8" s="70"/>
      <c r="AG8" s="71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70"/>
      <c r="AS8" s="71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70"/>
      <c r="BE8" s="71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70"/>
      <c r="BQ8" s="152"/>
    </row>
    <row r="9" spans="1:69" s="67" customFormat="1" ht="15" customHeight="1">
      <c r="A9" s="138"/>
      <c r="B9" s="90" t="s">
        <v>43</v>
      </c>
      <c r="C9" s="439" t="str">
        <f>IF('POMOCNY VYPOCET podm. recert.'!C9=0," ",'POMOCNY VYPOCET podm. recert.'!C9)</f>
        <v xml:space="preserve"> </v>
      </c>
      <c r="D9" s="439"/>
      <c r="E9" s="439"/>
      <c r="F9" s="439"/>
      <c r="G9" s="440"/>
      <c r="H9" s="69" t="str">
        <f>IF('POMOCNY VYPOCET podm. recert.'!H9=0," ",'POMOCNY VYPOCET podm. recert.'!H9)</f>
        <v xml:space="preserve"> </v>
      </c>
      <c r="I9" s="71"/>
      <c r="J9" s="69"/>
      <c r="K9" s="69"/>
      <c r="L9" s="69"/>
      <c r="M9" s="69"/>
      <c r="N9" s="69"/>
      <c r="O9" s="69"/>
      <c r="P9" s="69"/>
      <c r="Q9" s="69"/>
      <c r="R9" s="69"/>
      <c r="S9" s="69"/>
      <c r="T9" s="70"/>
      <c r="U9" s="71"/>
      <c r="V9" s="69"/>
      <c r="W9" s="69"/>
      <c r="X9" s="69"/>
      <c r="Y9" s="69"/>
      <c r="Z9" s="69"/>
      <c r="AA9" s="69"/>
      <c r="AB9" s="69"/>
      <c r="AC9" s="69"/>
      <c r="AD9" s="69"/>
      <c r="AE9" s="69"/>
      <c r="AF9" s="70"/>
      <c r="AG9" s="71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70"/>
      <c r="AS9" s="71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70"/>
      <c r="BE9" s="71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70"/>
      <c r="BQ9" s="152"/>
    </row>
    <row r="10" spans="1:69" s="67" customFormat="1" ht="15" customHeight="1">
      <c r="A10" s="138"/>
      <c r="B10" s="90" t="s">
        <v>44</v>
      </c>
      <c r="C10" s="439" t="str">
        <f>IF('POMOCNY VYPOCET podm. recert.'!C10=0," ",'POMOCNY VYPOCET podm. recert.'!C10)</f>
        <v xml:space="preserve"> </v>
      </c>
      <c r="D10" s="439"/>
      <c r="E10" s="439"/>
      <c r="F10" s="439"/>
      <c r="G10" s="440"/>
      <c r="H10" s="69" t="str">
        <f>IF('POMOCNY VYPOCET podm. recert.'!H10=0," ",'POMOCNY VYPOCET podm. recert.'!H10)</f>
        <v xml:space="preserve"> </v>
      </c>
      <c r="I10" s="71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70"/>
      <c r="U10" s="71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70"/>
      <c r="AG10" s="71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70"/>
      <c r="AS10" s="71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70"/>
      <c r="BE10" s="71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70"/>
      <c r="BQ10" s="152"/>
    </row>
    <row r="11" spans="1:69" s="67" customFormat="1" ht="15" customHeight="1">
      <c r="A11" s="138"/>
      <c r="B11" s="90" t="s">
        <v>45</v>
      </c>
      <c r="C11" s="439" t="str">
        <f>IF('POMOCNY VYPOCET podm. recert.'!C11=0," ",'POMOCNY VYPOCET podm. recert.'!C11)</f>
        <v xml:space="preserve"> </v>
      </c>
      <c r="D11" s="439"/>
      <c r="E11" s="439"/>
      <c r="F11" s="439"/>
      <c r="G11" s="440"/>
      <c r="H11" s="69" t="str">
        <f>IF('POMOCNY VYPOCET podm. recert.'!H11=0," ",'POMOCNY VYPOCET podm. recert.'!H11)</f>
        <v xml:space="preserve"> </v>
      </c>
      <c r="I11" s="71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70"/>
      <c r="U11" s="71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70"/>
      <c r="AG11" s="71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70"/>
      <c r="AS11" s="71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70"/>
      <c r="BE11" s="71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70"/>
      <c r="BQ11" s="152"/>
    </row>
    <row r="12" spans="1:69" ht="15" customHeight="1">
      <c r="A12" s="146"/>
      <c r="B12" s="90" t="s">
        <v>46</v>
      </c>
      <c r="C12" s="439" t="str">
        <f>IF('POMOCNY VYPOCET podm. recert.'!C12=0," ",'POMOCNY VYPOCET podm. recert.'!C12)</f>
        <v xml:space="preserve"> </v>
      </c>
      <c r="D12" s="439"/>
      <c r="E12" s="439"/>
      <c r="F12" s="439"/>
      <c r="G12" s="440"/>
      <c r="H12" s="69" t="str">
        <f>IF('POMOCNY VYPOCET podm. recert.'!H12=0," ",'POMOCNY VYPOCET podm. recert.'!H12)</f>
        <v xml:space="preserve"> </v>
      </c>
      <c r="I12" s="68"/>
      <c r="J12" s="72"/>
      <c r="K12" s="72"/>
      <c r="L12" s="72"/>
      <c r="M12" s="73"/>
      <c r="N12" s="72"/>
      <c r="O12" s="72"/>
      <c r="P12" s="72"/>
      <c r="Q12" s="72"/>
      <c r="R12" s="72"/>
      <c r="S12" s="72"/>
      <c r="T12" s="74"/>
      <c r="U12" s="68"/>
      <c r="V12" s="72"/>
      <c r="W12" s="72"/>
      <c r="X12" s="72"/>
      <c r="Y12" s="73"/>
      <c r="Z12" s="72"/>
      <c r="AA12" s="72"/>
      <c r="AB12" s="72"/>
      <c r="AC12" s="72"/>
      <c r="AD12" s="72"/>
      <c r="AE12" s="72"/>
      <c r="AF12" s="74"/>
      <c r="AG12" s="68"/>
      <c r="AH12" s="72"/>
      <c r="AI12" s="72"/>
      <c r="AJ12" s="72"/>
      <c r="AK12" s="73"/>
      <c r="AL12" s="72"/>
      <c r="AM12" s="72"/>
      <c r="AN12" s="72"/>
      <c r="AO12" s="72"/>
      <c r="AP12" s="72"/>
      <c r="AQ12" s="72"/>
      <c r="AR12" s="74"/>
      <c r="AS12" s="68"/>
      <c r="AT12" s="72"/>
      <c r="AU12" s="72"/>
      <c r="AV12" s="72"/>
      <c r="AW12" s="73"/>
      <c r="AX12" s="72"/>
      <c r="AY12" s="72"/>
      <c r="AZ12" s="72"/>
      <c r="BA12" s="72"/>
      <c r="BB12" s="72"/>
      <c r="BC12" s="72"/>
      <c r="BD12" s="74"/>
      <c r="BE12" s="68"/>
      <c r="BF12" s="72"/>
      <c r="BG12" s="72"/>
      <c r="BH12" s="72"/>
      <c r="BI12" s="73"/>
      <c r="BJ12" s="72"/>
      <c r="BK12" s="72"/>
      <c r="BL12" s="72"/>
      <c r="BM12" s="72"/>
      <c r="BN12" s="72"/>
      <c r="BO12" s="72"/>
      <c r="BP12" s="74"/>
      <c r="BQ12" s="137"/>
    </row>
    <row r="13" spans="1:69" ht="15" customHeight="1">
      <c r="A13" s="146"/>
      <c r="B13" s="90" t="s">
        <v>47</v>
      </c>
      <c r="C13" s="439" t="str">
        <f>IF('POMOCNY VYPOCET podm. recert.'!C13=0," ",'POMOCNY VYPOCET podm. recert.'!C13)</f>
        <v xml:space="preserve"> </v>
      </c>
      <c r="D13" s="439"/>
      <c r="E13" s="439"/>
      <c r="F13" s="439"/>
      <c r="G13" s="440"/>
      <c r="H13" s="69" t="str">
        <f>IF('POMOCNY VYPOCET podm. recert.'!H13=0," ",'POMOCNY VYPOCET podm. recert.'!H13)</f>
        <v xml:space="preserve"> </v>
      </c>
      <c r="I13" s="68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4"/>
      <c r="U13" s="68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4"/>
      <c r="AG13" s="68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4"/>
      <c r="AS13" s="68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4"/>
      <c r="BE13" s="68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4"/>
      <c r="BQ13" s="137"/>
    </row>
    <row r="14" spans="1:69" ht="15" customHeight="1">
      <c r="A14" s="146"/>
      <c r="B14" s="90" t="s">
        <v>48</v>
      </c>
      <c r="C14" s="439" t="str">
        <f>IF('POMOCNY VYPOCET podm. recert.'!C14=0," ",'POMOCNY VYPOCET podm. recert.'!C14)</f>
        <v xml:space="preserve"> </v>
      </c>
      <c r="D14" s="439"/>
      <c r="E14" s="439"/>
      <c r="F14" s="439"/>
      <c r="G14" s="440"/>
      <c r="H14" s="69" t="str">
        <f>IF('POMOCNY VYPOCET podm. recert.'!H14=0," ",'POMOCNY VYPOCET podm. recert.'!H14)</f>
        <v xml:space="preserve"> </v>
      </c>
      <c r="I14" s="68"/>
      <c r="J14" s="72"/>
      <c r="K14" s="75"/>
      <c r="L14" s="75"/>
      <c r="M14" s="75"/>
      <c r="N14" s="75"/>
      <c r="O14" s="75"/>
      <c r="P14" s="75"/>
      <c r="Q14" s="75"/>
      <c r="R14" s="75"/>
      <c r="S14" s="75"/>
      <c r="T14" s="74"/>
      <c r="U14" s="68"/>
      <c r="V14" s="72"/>
      <c r="W14" s="75"/>
      <c r="X14" s="75"/>
      <c r="Y14" s="75"/>
      <c r="Z14" s="75"/>
      <c r="AA14" s="75"/>
      <c r="AB14" s="75"/>
      <c r="AC14" s="75"/>
      <c r="AD14" s="75"/>
      <c r="AE14" s="75"/>
      <c r="AF14" s="74"/>
      <c r="AG14" s="68"/>
      <c r="AH14" s="72"/>
      <c r="AI14" s="75"/>
      <c r="AJ14" s="75"/>
      <c r="AK14" s="75"/>
      <c r="AL14" s="75"/>
      <c r="AM14" s="75"/>
      <c r="AN14" s="75"/>
      <c r="AO14" s="75"/>
      <c r="AP14" s="75"/>
      <c r="AQ14" s="75"/>
      <c r="AR14" s="74"/>
      <c r="AS14" s="68"/>
      <c r="AT14" s="72"/>
      <c r="AU14" s="75"/>
      <c r="AV14" s="75"/>
      <c r="AW14" s="75"/>
      <c r="AX14" s="75"/>
      <c r="AY14" s="75"/>
      <c r="AZ14" s="75"/>
      <c r="BA14" s="75"/>
      <c r="BB14" s="75"/>
      <c r="BC14" s="75"/>
      <c r="BD14" s="74"/>
      <c r="BE14" s="68"/>
      <c r="BF14" s="72"/>
      <c r="BG14" s="75"/>
      <c r="BH14" s="75"/>
      <c r="BI14" s="75"/>
      <c r="BJ14" s="75"/>
      <c r="BK14" s="75"/>
      <c r="BL14" s="75"/>
      <c r="BM14" s="75"/>
      <c r="BN14" s="75"/>
      <c r="BO14" s="75"/>
      <c r="BP14" s="74"/>
      <c r="BQ14" s="137"/>
    </row>
    <row r="15" spans="1:69" ht="15" customHeight="1">
      <c r="A15" s="146"/>
      <c r="B15" s="90">
        <v>10</v>
      </c>
      <c r="C15" s="439" t="str">
        <f>IF('POMOCNY VYPOCET podm. recert.'!C15=0," ",'POMOCNY VYPOCET podm. recert.'!C15)</f>
        <v xml:space="preserve"> </v>
      </c>
      <c r="D15" s="439"/>
      <c r="E15" s="439"/>
      <c r="F15" s="439"/>
      <c r="G15" s="440"/>
      <c r="H15" s="69" t="str">
        <f>IF('POMOCNY VYPOCET podm. recert.'!H15=0," ",'POMOCNY VYPOCET podm. recert.'!H15)</f>
        <v xml:space="preserve"> </v>
      </c>
      <c r="I15" s="68"/>
      <c r="J15" s="72"/>
      <c r="K15" s="72"/>
      <c r="L15" s="72"/>
      <c r="M15" s="73"/>
      <c r="N15" s="72"/>
      <c r="O15" s="72"/>
      <c r="P15" s="72"/>
      <c r="Q15" s="72"/>
      <c r="R15" s="72"/>
      <c r="S15" s="72"/>
      <c r="T15" s="74"/>
      <c r="U15" s="68"/>
      <c r="V15" s="72"/>
      <c r="W15" s="72"/>
      <c r="X15" s="72"/>
      <c r="Y15" s="73"/>
      <c r="Z15" s="72"/>
      <c r="AA15" s="72"/>
      <c r="AB15" s="72"/>
      <c r="AC15" s="72"/>
      <c r="AD15" s="72"/>
      <c r="AE15" s="72"/>
      <c r="AF15" s="74"/>
      <c r="AG15" s="68"/>
      <c r="AH15" s="72"/>
      <c r="AI15" s="72"/>
      <c r="AJ15" s="72"/>
      <c r="AK15" s="73"/>
      <c r="AL15" s="72"/>
      <c r="AM15" s="72"/>
      <c r="AN15" s="72"/>
      <c r="AO15" s="72"/>
      <c r="AP15" s="72"/>
      <c r="AQ15" s="72"/>
      <c r="AR15" s="74"/>
      <c r="AS15" s="68"/>
      <c r="AT15" s="72"/>
      <c r="AU15" s="72"/>
      <c r="AV15" s="72"/>
      <c r="AW15" s="73"/>
      <c r="AX15" s="72"/>
      <c r="AY15" s="72"/>
      <c r="AZ15" s="72"/>
      <c r="BA15" s="72"/>
      <c r="BB15" s="72"/>
      <c r="BC15" s="72"/>
      <c r="BD15" s="74"/>
      <c r="BE15" s="68"/>
      <c r="BF15" s="72"/>
      <c r="BG15" s="72"/>
      <c r="BH15" s="72"/>
      <c r="BI15" s="73"/>
      <c r="BJ15" s="72"/>
      <c r="BK15" s="72"/>
      <c r="BL15" s="72"/>
      <c r="BM15" s="72"/>
      <c r="BN15" s="72"/>
      <c r="BO15" s="72"/>
      <c r="BP15" s="74"/>
      <c r="BQ15" s="137"/>
    </row>
    <row r="16" spans="1:69" ht="15" customHeight="1">
      <c r="A16" s="146"/>
      <c r="B16" s="90">
        <v>11</v>
      </c>
      <c r="C16" s="439" t="str">
        <f>IF('POMOCNY VYPOCET podm. recert.'!C16=0," ",'POMOCNY VYPOCET podm. recert.'!C16)</f>
        <v xml:space="preserve"> </v>
      </c>
      <c r="D16" s="439"/>
      <c r="E16" s="439"/>
      <c r="F16" s="439"/>
      <c r="G16" s="440"/>
      <c r="H16" s="69" t="str">
        <f>IF('POMOCNY VYPOCET podm. recert.'!H16=0," ",'POMOCNY VYPOCET podm. recert.'!H16)</f>
        <v xml:space="preserve"> </v>
      </c>
      <c r="I16" s="68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4"/>
      <c r="U16" s="68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4"/>
      <c r="AG16" s="68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4"/>
      <c r="AS16" s="68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4"/>
      <c r="BE16" s="68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4"/>
      <c r="BQ16" s="137"/>
    </row>
    <row r="17" spans="1:69" ht="15" customHeight="1">
      <c r="A17" s="146"/>
      <c r="B17" s="90">
        <v>12</v>
      </c>
      <c r="C17" s="439" t="str">
        <f>IF('POMOCNY VYPOCET podm. recert.'!C17=0," ",'POMOCNY VYPOCET podm. recert.'!C17)</f>
        <v xml:space="preserve"> </v>
      </c>
      <c r="D17" s="439"/>
      <c r="E17" s="439"/>
      <c r="F17" s="439"/>
      <c r="G17" s="440"/>
      <c r="H17" s="69" t="str">
        <f>IF('POMOCNY VYPOCET podm. recert.'!H17=0," ",'POMOCNY VYPOCET podm. recert.'!H17)</f>
        <v xml:space="preserve"> </v>
      </c>
      <c r="I17" s="105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6"/>
      <c r="U17" s="105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6"/>
      <c r="AG17" s="105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6"/>
      <c r="AS17" s="105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6"/>
      <c r="BE17" s="105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6"/>
      <c r="BQ17" s="137"/>
    </row>
    <row r="18" spans="1:69" ht="15" customHeight="1">
      <c r="A18" s="137"/>
      <c r="B18" s="153"/>
      <c r="C18" s="154"/>
      <c r="D18" s="154"/>
      <c r="E18" s="154"/>
      <c r="F18" s="155" t="s">
        <v>460</v>
      </c>
      <c r="G18" s="99" t="s">
        <v>461</v>
      </c>
      <c r="H18" s="95" t="e">
        <f>E46</f>
        <v>#N/A</v>
      </c>
      <c r="I18" s="79">
        <f>IF(OR(IF(COUNTIFS(I6:I17,"a")&gt;0,1,0),(IF(COUNTIFS(I6:I17,"b")&gt;0,1,0)),(IF(COUNTIFS(I6:I17,"c")&gt;0,1,0)))=TRUE,1,0)</f>
        <v>0</v>
      </c>
      <c r="J18" s="78">
        <f t="shared" ref="J18:BP18" si="0">IF(OR(IF(COUNTIFS(J6:J17,"a")&gt;0,1,0),(IF(COUNTIFS(J6:J17,"b")&gt;0,1,0)),(IF(COUNTIFS(J6:J17,"c")&gt;0,1,0)))=TRUE,1,0)</f>
        <v>0</v>
      </c>
      <c r="K18" s="78">
        <f t="shared" si="0"/>
        <v>0</v>
      </c>
      <c r="L18" s="78">
        <f t="shared" si="0"/>
        <v>0</v>
      </c>
      <c r="M18" s="78">
        <f t="shared" si="0"/>
        <v>0</v>
      </c>
      <c r="N18" s="78">
        <f t="shared" si="0"/>
        <v>0</v>
      </c>
      <c r="O18" s="78">
        <f t="shared" si="0"/>
        <v>0</v>
      </c>
      <c r="P18" s="78">
        <f t="shared" si="0"/>
        <v>0</v>
      </c>
      <c r="Q18" s="78">
        <f t="shared" si="0"/>
        <v>0</v>
      </c>
      <c r="R18" s="78">
        <f t="shared" si="0"/>
        <v>0</v>
      </c>
      <c r="S18" s="78">
        <f t="shared" si="0"/>
        <v>0</v>
      </c>
      <c r="T18" s="107">
        <f t="shared" si="0"/>
        <v>0</v>
      </c>
      <c r="U18" s="79">
        <f t="shared" si="0"/>
        <v>0</v>
      </c>
      <c r="V18" s="78">
        <f t="shared" si="0"/>
        <v>0</v>
      </c>
      <c r="W18" s="78">
        <f t="shared" si="0"/>
        <v>0</v>
      </c>
      <c r="X18" s="78">
        <f t="shared" si="0"/>
        <v>0</v>
      </c>
      <c r="Y18" s="78">
        <f t="shared" si="0"/>
        <v>0</v>
      </c>
      <c r="Z18" s="78">
        <f t="shared" si="0"/>
        <v>0</v>
      </c>
      <c r="AA18" s="78">
        <f t="shared" si="0"/>
        <v>0</v>
      </c>
      <c r="AB18" s="78">
        <f t="shared" si="0"/>
        <v>0</v>
      </c>
      <c r="AC18" s="78">
        <f t="shared" si="0"/>
        <v>0</v>
      </c>
      <c r="AD18" s="78">
        <f t="shared" si="0"/>
        <v>0</v>
      </c>
      <c r="AE18" s="78">
        <f t="shared" si="0"/>
        <v>0</v>
      </c>
      <c r="AF18" s="107">
        <f t="shared" si="0"/>
        <v>0</v>
      </c>
      <c r="AG18" s="79">
        <f t="shared" si="0"/>
        <v>0</v>
      </c>
      <c r="AH18" s="78">
        <f t="shared" si="0"/>
        <v>0</v>
      </c>
      <c r="AI18" s="78">
        <f t="shared" si="0"/>
        <v>0</v>
      </c>
      <c r="AJ18" s="78">
        <f t="shared" si="0"/>
        <v>0</v>
      </c>
      <c r="AK18" s="78">
        <f t="shared" si="0"/>
        <v>0</v>
      </c>
      <c r="AL18" s="78">
        <f t="shared" si="0"/>
        <v>0</v>
      </c>
      <c r="AM18" s="78">
        <f t="shared" si="0"/>
        <v>0</v>
      </c>
      <c r="AN18" s="78">
        <f t="shared" si="0"/>
        <v>0</v>
      </c>
      <c r="AO18" s="78">
        <f t="shared" si="0"/>
        <v>0</v>
      </c>
      <c r="AP18" s="78">
        <f t="shared" si="0"/>
        <v>0</v>
      </c>
      <c r="AQ18" s="78">
        <f t="shared" si="0"/>
        <v>0</v>
      </c>
      <c r="AR18" s="107">
        <f t="shared" si="0"/>
        <v>0</v>
      </c>
      <c r="AS18" s="79">
        <f t="shared" si="0"/>
        <v>0</v>
      </c>
      <c r="AT18" s="78">
        <f t="shared" si="0"/>
        <v>0</v>
      </c>
      <c r="AU18" s="78">
        <f t="shared" si="0"/>
        <v>0</v>
      </c>
      <c r="AV18" s="78">
        <f t="shared" si="0"/>
        <v>0</v>
      </c>
      <c r="AW18" s="78">
        <f t="shared" si="0"/>
        <v>0</v>
      </c>
      <c r="AX18" s="78">
        <f t="shared" si="0"/>
        <v>0</v>
      </c>
      <c r="AY18" s="78">
        <f t="shared" si="0"/>
        <v>0</v>
      </c>
      <c r="AZ18" s="78">
        <f t="shared" si="0"/>
        <v>0</v>
      </c>
      <c r="BA18" s="78">
        <f t="shared" si="0"/>
        <v>0</v>
      </c>
      <c r="BB18" s="78">
        <f t="shared" si="0"/>
        <v>0</v>
      </c>
      <c r="BC18" s="78">
        <f t="shared" si="0"/>
        <v>0</v>
      </c>
      <c r="BD18" s="107">
        <f t="shared" si="0"/>
        <v>0</v>
      </c>
      <c r="BE18" s="79">
        <f t="shared" si="0"/>
        <v>0</v>
      </c>
      <c r="BF18" s="78">
        <f t="shared" si="0"/>
        <v>0</v>
      </c>
      <c r="BG18" s="78">
        <f t="shared" si="0"/>
        <v>0</v>
      </c>
      <c r="BH18" s="78">
        <f t="shared" si="0"/>
        <v>0</v>
      </c>
      <c r="BI18" s="78">
        <f t="shared" si="0"/>
        <v>0</v>
      </c>
      <c r="BJ18" s="78">
        <f t="shared" si="0"/>
        <v>0</v>
      </c>
      <c r="BK18" s="78">
        <f t="shared" si="0"/>
        <v>0</v>
      </c>
      <c r="BL18" s="78">
        <f t="shared" si="0"/>
        <v>0</v>
      </c>
      <c r="BM18" s="78">
        <f t="shared" si="0"/>
        <v>0</v>
      </c>
      <c r="BN18" s="78">
        <f t="shared" si="0"/>
        <v>0</v>
      </c>
      <c r="BO18" s="78">
        <f t="shared" si="0"/>
        <v>0</v>
      </c>
      <c r="BP18" s="107">
        <f t="shared" si="0"/>
        <v>0</v>
      </c>
      <c r="BQ18" s="137"/>
    </row>
    <row r="19" spans="1:69" ht="15" customHeight="1">
      <c r="A19" s="137"/>
      <c r="B19" s="215"/>
      <c r="C19" s="216"/>
      <c r="D19" s="216"/>
      <c r="E19" s="216"/>
      <c r="F19" s="139" t="s">
        <v>462</v>
      </c>
      <c r="G19" s="77" t="e">
        <f>H46</f>
        <v>#N/A</v>
      </c>
      <c r="H19" s="96" t="e">
        <f>G46</f>
        <v>#N/A</v>
      </c>
      <c r="I19" s="79" t="e">
        <f>IF(OR(IF(AND($G$19=$H$42,IF(COUNTIFS(I$6:I$17,"a")&gt;0,1,0)),1,0),IF(AND($G$19=$H$43,(OR(IF(COUNTIFS(I$6:I$17,"b")&gt;0,1,0),IF(COUNTIFS(I$6:I$17,"a")&gt;0,1,0)))),1,0),IF(AND($G$19=$H$44,(OR(IF(COUNTIFS(I$6:I$17,"b")&gt;0,1,0),IF(COUNTIFS(I$6:I$17,"a")&gt;0,1,0),IF(COUNTIFS(I$6:I$17,"c")&gt;0,1,0)))),1,0)),1,0)</f>
        <v>#N/A</v>
      </c>
      <c r="J19" s="78" t="e">
        <f t="shared" ref="J19:BP19" si="1">IF(OR(IF(AND($G$19=$H$42,IF(COUNTIFS(J$6:J$17,"a")&gt;0,1,0)),1,0),IF(AND($G$19=$H$43,(OR(IF(COUNTIFS(J$6:J$17,"b")&gt;0,1,0),IF(COUNTIFS(J$6:J$17,"a")&gt;0,1,0)))),1,0),IF(AND($G$19=$H$44,(OR(IF(COUNTIFS(J$6:J$17,"b")&gt;0,1,0),IF(COUNTIFS(J$6:J$17,"a")&gt;0,1,0),IF(COUNTIFS(J$6:J$17,"c")&gt;0,1,0)))),1,0)),1,0)</f>
        <v>#N/A</v>
      </c>
      <c r="K19" s="78" t="e">
        <f t="shared" si="1"/>
        <v>#N/A</v>
      </c>
      <c r="L19" s="78" t="e">
        <f t="shared" si="1"/>
        <v>#N/A</v>
      </c>
      <c r="M19" s="78" t="e">
        <f t="shared" si="1"/>
        <v>#N/A</v>
      </c>
      <c r="N19" s="78" t="e">
        <f t="shared" si="1"/>
        <v>#N/A</v>
      </c>
      <c r="O19" s="78" t="e">
        <f t="shared" si="1"/>
        <v>#N/A</v>
      </c>
      <c r="P19" s="78" t="e">
        <f t="shared" si="1"/>
        <v>#N/A</v>
      </c>
      <c r="Q19" s="78" t="e">
        <f t="shared" si="1"/>
        <v>#N/A</v>
      </c>
      <c r="R19" s="78" t="e">
        <f t="shared" si="1"/>
        <v>#N/A</v>
      </c>
      <c r="S19" s="78" t="e">
        <f t="shared" si="1"/>
        <v>#N/A</v>
      </c>
      <c r="T19" s="107" t="e">
        <f t="shared" si="1"/>
        <v>#N/A</v>
      </c>
      <c r="U19" s="79" t="e">
        <f t="shared" si="1"/>
        <v>#N/A</v>
      </c>
      <c r="V19" s="78" t="e">
        <f t="shared" si="1"/>
        <v>#N/A</v>
      </c>
      <c r="W19" s="78" t="e">
        <f t="shared" si="1"/>
        <v>#N/A</v>
      </c>
      <c r="X19" s="78" t="e">
        <f t="shared" si="1"/>
        <v>#N/A</v>
      </c>
      <c r="Y19" s="78" t="e">
        <f t="shared" si="1"/>
        <v>#N/A</v>
      </c>
      <c r="Z19" s="78" t="e">
        <f t="shared" si="1"/>
        <v>#N/A</v>
      </c>
      <c r="AA19" s="78" t="e">
        <f t="shared" si="1"/>
        <v>#N/A</v>
      </c>
      <c r="AB19" s="78" t="e">
        <f t="shared" si="1"/>
        <v>#N/A</v>
      </c>
      <c r="AC19" s="78" t="e">
        <f t="shared" si="1"/>
        <v>#N/A</v>
      </c>
      <c r="AD19" s="78" t="e">
        <f t="shared" si="1"/>
        <v>#N/A</v>
      </c>
      <c r="AE19" s="78" t="e">
        <f t="shared" si="1"/>
        <v>#N/A</v>
      </c>
      <c r="AF19" s="107" t="e">
        <f t="shared" si="1"/>
        <v>#N/A</v>
      </c>
      <c r="AG19" s="79" t="e">
        <f t="shared" si="1"/>
        <v>#N/A</v>
      </c>
      <c r="AH19" s="78" t="e">
        <f t="shared" si="1"/>
        <v>#N/A</v>
      </c>
      <c r="AI19" s="78" t="e">
        <f t="shared" si="1"/>
        <v>#N/A</v>
      </c>
      <c r="AJ19" s="78" t="e">
        <f t="shared" si="1"/>
        <v>#N/A</v>
      </c>
      <c r="AK19" s="78" t="e">
        <f t="shared" si="1"/>
        <v>#N/A</v>
      </c>
      <c r="AL19" s="78" t="e">
        <f t="shared" si="1"/>
        <v>#N/A</v>
      </c>
      <c r="AM19" s="78" t="e">
        <f t="shared" si="1"/>
        <v>#N/A</v>
      </c>
      <c r="AN19" s="78" t="e">
        <f t="shared" si="1"/>
        <v>#N/A</v>
      </c>
      <c r="AO19" s="78" t="e">
        <f t="shared" si="1"/>
        <v>#N/A</v>
      </c>
      <c r="AP19" s="78" t="e">
        <f t="shared" si="1"/>
        <v>#N/A</v>
      </c>
      <c r="AQ19" s="78" t="e">
        <f t="shared" si="1"/>
        <v>#N/A</v>
      </c>
      <c r="AR19" s="107" t="e">
        <f t="shared" si="1"/>
        <v>#N/A</v>
      </c>
      <c r="AS19" s="79" t="e">
        <f t="shared" si="1"/>
        <v>#N/A</v>
      </c>
      <c r="AT19" s="78" t="e">
        <f t="shared" si="1"/>
        <v>#N/A</v>
      </c>
      <c r="AU19" s="78" t="e">
        <f t="shared" si="1"/>
        <v>#N/A</v>
      </c>
      <c r="AV19" s="78" t="e">
        <f t="shared" si="1"/>
        <v>#N/A</v>
      </c>
      <c r="AW19" s="78" t="e">
        <f t="shared" si="1"/>
        <v>#N/A</v>
      </c>
      <c r="AX19" s="78" t="e">
        <f t="shared" si="1"/>
        <v>#N/A</v>
      </c>
      <c r="AY19" s="78" t="e">
        <f t="shared" si="1"/>
        <v>#N/A</v>
      </c>
      <c r="AZ19" s="78" t="e">
        <f t="shared" si="1"/>
        <v>#N/A</v>
      </c>
      <c r="BA19" s="78" t="e">
        <f t="shared" si="1"/>
        <v>#N/A</v>
      </c>
      <c r="BB19" s="78" t="e">
        <f t="shared" si="1"/>
        <v>#N/A</v>
      </c>
      <c r="BC19" s="78" t="e">
        <f t="shared" si="1"/>
        <v>#N/A</v>
      </c>
      <c r="BD19" s="107" t="e">
        <f t="shared" si="1"/>
        <v>#N/A</v>
      </c>
      <c r="BE19" s="79" t="e">
        <f t="shared" si="1"/>
        <v>#N/A</v>
      </c>
      <c r="BF19" s="78" t="e">
        <f t="shared" si="1"/>
        <v>#N/A</v>
      </c>
      <c r="BG19" s="78" t="e">
        <f t="shared" si="1"/>
        <v>#N/A</v>
      </c>
      <c r="BH19" s="78" t="e">
        <f t="shared" si="1"/>
        <v>#N/A</v>
      </c>
      <c r="BI19" s="78" t="e">
        <f t="shared" si="1"/>
        <v>#N/A</v>
      </c>
      <c r="BJ19" s="78" t="e">
        <f t="shared" si="1"/>
        <v>#N/A</v>
      </c>
      <c r="BK19" s="78" t="e">
        <f t="shared" si="1"/>
        <v>#N/A</v>
      </c>
      <c r="BL19" s="78" t="e">
        <f t="shared" si="1"/>
        <v>#N/A</v>
      </c>
      <c r="BM19" s="78" t="e">
        <f t="shared" si="1"/>
        <v>#N/A</v>
      </c>
      <c r="BN19" s="78" t="e">
        <f t="shared" si="1"/>
        <v>#N/A</v>
      </c>
      <c r="BO19" s="78" t="e">
        <f t="shared" si="1"/>
        <v>#N/A</v>
      </c>
      <c r="BP19" s="107" t="e">
        <f t="shared" si="1"/>
        <v>#N/A</v>
      </c>
      <c r="BQ19" s="137"/>
    </row>
    <row r="20" spans="1:69" ht="14.45" customHeight="1">
      <c r="A20" s="137"/>
      <c r="B20" s="147"/>
      <c r="C20" s="147"/>
      <c r="D20" s="147"/>
      <c r="E20" s="147"/>
      <c r="F20" s="147"/>
      <c r="G20" s="148"/>
      <c r="H20" s="149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37"/>
    </row>
    <row r="21" spans="1:69" ht="25.15" customHeight="1">
      <c r="A21" s="137"/>
      <c r="B21" s="401" t="e">
        <f>IF(E2=A45,"Neaplikuje sa",IF(H18&gt;=D46,CONCATENATE("Spĺňa podmienky praxe ",D46," mesiacov v riadení projektov bez vyhodnotenia zložitosti projektu "),CONCATENATE("Nespĺňa podmienky praxe ", D46," mesiacov v riadení projektov  bez vyhodnotenia zložitosti projektu")))</f>
        <v>#N/A</v>
      </c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401"/>
      <c r="AD21" s="401"/>
      <c r="AE21" s="401"/>
      <c r="AF21" s="401"/>
      <c r="AG21" s="401"/>
      <c r="AH21" s="401"/>
      <c r="AI21" s="401"/>
      <c r="AJ21" s="401"/>
      <c r="AK21" s="401"/>
      <c r="AL21" s="401"/>
      <c r="AM21" s="401"/>
      <c r="AN21" s="401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37"/>
    </row>
    <row r="22" spans="1:69" ht="23.45" customHeight="1">
      <c r="A22" s="137"/>
      <c r="B22" s="401" t="e">
        <f>IF(E2=A45,"Neaplikuje sa",IF(H19&gt;=F46,CONCATENATE("Spĺňa podmienky dĺžky praxe ",F46," mesiacov ako ",L46),CONCATENATE("Nespĺňa podmienky dĺžky praxe ",F46," mesiacov ako ",L46)))</f>
        <v>#N/A</v>
      </c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  <c r="Y22" s="401"/>
      <c r="Z22" s="401"/>
      <c r="AA22" s="401"/>
      <c r="AB22" s="401"/>
      <c r="AC22" s="401"/>
      <c r="AD22" s="401"/>
      <c r="AE22" s="401"/>
      <c r="AF22" s="401"/>
      <c r="AG22" s="401"/>
      <c r="AH22" s="401"/>
      <c r="AI22" s="401"/>
      <c r="AJ22" s="401"/>
      <c r="AK22" s="401"/>
      <c r="AL22" s="401"/>
      <c r="AM22" s="401"/>
      <c r="AN22" s="401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37"/>
    </row>
    <row r="23" spans="1:69" ht="23.45" customHeight="1">
      <c r="A23" s="137"/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7"/>
      <c r="AN23" s="297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37"/>
    </row>
    <row r="24" spans="1:69" s="67" customFormat="1" ht="48.6" customHeight="1">
      <c r="A24" s="138"/>
      <c r="B24" s="119" t="s">
        <v>463</v>
      </c>
      <c r="C24" s="404" t="s">
        <v>464</v>
      </c>
      <c r="D24" s="405"/>
      <c r="E24" s="405"/>
      <c r="F24" s="405"/>
      <c r="G24" s="406"/>
      <c r="H24" s="120" t="s">
        <v>465</v>
      </c>
      <c r="I24" s="121">
        <f>E3-15</f>
        <v>-15</v>
      </c>
      <c r="J24" s="122">
        <f>I24-365</f>
        <v>-380</v>
      </c>
      <c r="K24" s="122">
        <f>J24-365</f>
        <v>-745</v>
      </c>
      <c r="L24" s="122">
        <f>K24-365</f>
        <v>-1110</v>
      </c>
      <c r="M24" s="122">
        <f>L24-365</f>
        <v>-1475</v>
      </c>
      <c r="N24" s="123">
        <f>M24-365</f>
        <v>-1840</v>
      </c>
      <c r="O24" s="151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</row>
    <row r="25" spans="1:69" s="67" customFormat="1" ht="15" customHeight="1">
      <c r="A25" s="138"/>
      <c r="B25" s="108" t="s">
        <v>40</v>
      </c>
      <c r="C25" s="407"/>
      <c r="D25" s="408"/>
      <c r="E25" s="408"/>
      <c r="F25" s="408"/>
      <c r="G25" s="409"/>
      <c r="H25" s="113">
        <f t="shared" ref="H25:H36" si="2">SUM(I25:N25)</f>
        <v>0</v>
      </c>
      <c r="I25" s="116"/>
      <c r="J25" s="110"/>
      <c r="K25" s="110"/>
      <c r="L25" s="110"/>
      <c r="M25" s="110"/>
      <c r="N25" s="111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</row>
    <row r="26" spans="1:69" s="67" customFormat="1" ht="15" customHeight="1">
      <c r="A26" s="138"/>
      <c r="B26" s="90" t="s">
        <v>41</v>
      </c>
      <c r="C26" s="398"/>
      <c r="D26" s="399"/>
      <c r="E26" s="399"/>
      <c r="F26" s="399"/>
      <c r="G26" s="399"/>
      <c r="H26" s="69">
        <f t="shared" si="2"/>
        <v>0</v>
      </c>
      <c r="I26" s="116"/>
      <c r="J26" s="110"/>
      <c r="K26" s="110"/>
      <c r="L26" s="110"/>
      <c r="M26" s="110"/>
      <c r="N26" s="111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</row>
    <row r="27" spans="1:69" s="67" customFormat="1" ht="15" customHeight="1">
      <c r="A27" s="138"/>
      <c r="B27" s="90" t="s">
        <v>42</v>
      </c>
      <c r="C27" s="398"/>
      <c r="D27" s="399"/>
      <c r="E27" s="399"/>
      <c r="F27" s="399"/>
      <c r="G27" s="399"/>
      <c r="H27" s="69">
        <f t="shared" si="2"/>
        <v>0</v>
      </c>
      <c r="I27" s="116"/>
      <c r="J27" s="110"/>
      <c r="K27" s="110"/>
      <c r="L27" s="110"/>
      <c r="M27" s="110"/>
      <c r="N27" s="111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</row>
    <row r="28" spans="1:69" s="67" customFormat="1" ht="15" customHeight="1">
      <c r="A28" s="138"/>
      <c r="B28" s="90" t="s">
        <v>43</v>
      </c>
      <c r="C28" s="398"/>
      <c r="D28" s="399"/>
      <c r="E28" s="399"/>
      <c r="F28" s="399"/>
      <c r="G28" s="399"/>
      <c r="H28" s="69">
        <f t="shared" si="2"/>
        <v>0</v>
      </c>
      <c r="I28" s="116"/>
      <c r="J28" s="110"/>
      <c r="K28" s="110"/>
      <c r="L28" s="110"/>
      <c r="M28" s="110"/>
      <c r="N28" s="111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</row>
    <row r="29" spans="1:69" s="67" customFormat="1" ht="15" customHeight="1">
      <c r="A29" s="138"/>
      <c r="B29" s="90" t="s">
        <v>44</v>
      </c>
      <c r="C29" s="398"/>
      <c r="D29" s="399"/>
      <c r="E29" s="399"/>
      <c r="F29" s="399"/>
      <c r="G29" s="399"/>
      <c r="H29" s="69">
        <f t="shared" si="2"/>
        <v>0</v>
      </c>
      <c r="I29" s="116"/>
      <c r="J29" s="110"/>
      <c r="K29" s="110"/>
      <c r="L29" s="110"/>
      <c r="M29" s="110"/>
      <c r="N29" s="111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</row>
    <row r="30" spans="1:69" s="67" customFormat="1" ht="15" customHeight="1">
      <c r="A30" s="138"/>
      <c r="B30" s="90" t="s">
        <v>45</v>
      </c>
      <c r="C30" s="398"/>
      <c r="D30" s="399"/>
      <c r="E30" s="399"/>
      <c r="F30" s="399"/>
      <c r="G30" s="399"/>
      <c r="H30" s="69">
        <f t="shared" si="2"/>
        <v>0</v>
      </c>
      <c r="I30" s="116"/>
      <c r="J30" s="110"/>
      <c r="K30" s="110"/>
      <c r="L30" s="110"/>
      <c r="M30" s="110"/>
      <c r="N30" s="111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</row>
    <row r="31" spans="1:69" ht="15" customHeight="1">
      <c r="A31" s="146"/>
      <c r="B31" s="90" t="s">
        <v>46</v>
      </c>
      <c r="C31" s="398"/>
      <c r="D31" s="399"/>
      <c r="E31" s="399"/>
      <c r="F31" s="399"/>
      <c r="G31" s="399"/>
      <c r="H31" s="69">
        <f t="shared" si="2"/>
        <v>0</v>
      </c>
      <c r="I31" s="116"/>
      <c r="J31" s="110"/>
      <c r="K31" s="110"/>
      <c r="L31" s="110"/>
      <c r="M31" s="110"/>
      <c r="N31" s="111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</row>
    <row r="32" spans="1:69" ht="15" customHeight="1">
      <c r="A32" s="146"/>
      <c r="B32" s="90" t="s">
        <v>47</v>
      </c>
      <c r="C32" s="398"/>
      <c r="D32" s="399"/>
      <c r="E32" s="399"/>
      <c r="F32" s="399"/>
      <c r="G32" s="399"/>
      <c r="H32" s="69">
        <f t="shared" si="2"/>
        <v>0</v>
      </c>
      <c r="I32" s="116"/>
      <c r="J32" s="110"/>
      <c r="K32" s="110"/>
      <c r="L32" s="110"/>
      <c r="M32" s="110"/>
      <c r="N32" s="111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</row>
    <row r="33" spans="1:69" ht="15" customHeight="1">
      <c r="A33" s="146"/>
      <c r="B33" s="90" t="s">
        <v>48</v>
      </c>
      <c r="C33" s="398"/>
      <c r="D33" s="399"/>
      <c r="E33" s="399"/>
      <c r="F33" s="399"/>
      <c r="G33" s="399"/>
      <c r="H33" s="69">
        <f t="shared" si="2"/>
        <v>0</v>
      </c>
      <c r="I33" s="116"/>
      <c r="J33" s="110"/>
      <c r="K33" s="110"/>
      <c r="L33" s="110"/>
      <c r="M33" s="110"/>
      <c r="N33" s="111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</row>
    <row r="34" spans="1:69" ht="15" customHeight="1">
      <c r="A34" s="146"/>
      <c r="B34" s="90">
        <v>10</v>
      </c>
      <c r="C34" s="398"/>
      <c r="D34" s="399"/>
      <c r="E34" s="399"/>
      <c r="F34" s="399"/>
      <c r="G34" s="399"/>
      <c r="H34" s="69">
        <f t="shared" si="2"/>
        <v>0</v>
      </c>
      <c r="I34" s="116"/>
      <c r="J34" s="110"/>
      <c r="K34" s="110"/>
      <c r="L34" s="110"/>
      <c r="M34" s="110"/>
      <c r="N34" s="111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</row>
    <row r="35" spans="1:69" ht="15" customHeight="1">
      <c r="A35" s="146"/>
      <c r="B35" s="90">
        <v>11</v>
      </c>
      <c r="C35" s="414"/>
      <c r="D35" s="415"/>
      <c r="E35" s="415"/>
      <c r="F35" s="415"/>
      <c r="G35" s="415"/>
      <c r="H35" s="69">
        <f t="shared" si="2"/>
        <v>0</v>
      </c>
      <c r="I35" s="116"/>
      <c r="J35" s="110"/>
      <c r="K35" s="110"/>
      <c r="L35" s="110"/>
      <c r="M35" s="110"/>
      <c r="N35" s="111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</row>
    <row r="36" spans="1:69" ht="15" customHeight="1">
      <c r="A36" s="146"/>
      <c r="B36" s="90">
        <v>12</v>
      </c>
      <c r="C36" s="416"/>
      <c r="D36" s="417"/>
      <c r="E36" s="417"/>
      <c r="F36" s="417"/>
      <c r="G36" s="417"/>
      <c r="H36" s="114">
        <f t="shared" si="2"/>
        <v>0</v>
      </c>
      <c r="I36" s="116"/>
      <c r="J36" s="110"/>
      <c r="K36" s="110"/>
      <c r="L36" s="110"/>
      <c r="M36" s="110"/>
      <c r="N36" s="111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</row>
    <row r="37" spans="1:69" ht="15" customHeight="1">
      <c r="A37" s="137"/>
      <c r="B37" s="76"/>
      <c r="C37" s="423" t="s">
        <v>466</v>
      </c>
      <c r="D37" s="424"/>
      <c r="E37" s="424"/>
      <c r="F37" s="424"/>
      <c r="G37" s="424"/>
      <c r="H37" s="115">
        <f t="shared" ref="H37:N37" si="3">SUM(H25:H36)</f>
        <v>0</v>
      </c>
      <c r="I37" s="117">
        <f t="shared" si="3"/>
        <v>0</v>
      </c>
      <c r="J37" s="112">
        <f t="shared" si="3"/>
        <v>0</v>
      </c>
      <c r="K37" s="112">
        <f t="shared" si="3"/>
        <v>0</v>
      </c>
      <c r="L37" s="112">
        <f t="shared" si="3"/>
        <v>0</v>
      </c>
      <c r="M37" s="112">
        <f t="shared" si="3"/>
        <v>0</v>
      </c>
      <c r="N37" s="118">
        <f t="shared" si="3"/>
        <v>0</v>
      </c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</row>
    <row r="38" spans="1:69" ht="14.45" customHeight="1">
      <c r="A38" s="137"/>
      <c r="B38" s="156"/>
      <c r="C38" s="156"/>
      <c r="D38" s="156"/>
      <c r="E38" s="156"/>
      <c r="F38" s="298"/>
      <c r="G38" s="298"/>
      <c r="H38" s="157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37"/>
    </row>
    <row r="39" spans="1:69" ht="25.15" customHeight="1">
      <c r="A39" s="137"/>
      <c r="B39" s="401" t="str">
        <f>IF(OR((AND((I37+N37)&gt;=35,J37&gt;=35,K37&gt;=35,L37&gt;=35,M37&gt;=35)),H37&gt;=175),CONCATENATE("Poskytol dôkazy o ďalšom odbornom vzdelávaní 35 hodín ročne/175 celkovo v priebehu posledných 5 rokov"),CONCATENATE("Nespĺňa podmienky vzdelávania "))</f>
        <v xml:space="preserve">Nespĺňa podmienky vzdelávania </v>
      </c>
      <c r="C39" s="401"/>
      <c r="D39" s="401"/>
      <c r="E39" s="401"/>
      <c r="F39" s="401"/>
      <c r="G39" s="401"/>
      <c r="H39" s="401"/>
      <c r="I39" s="401"/>
      <c r="J39" s="401"/>
      <c r="K39" s="401"/>
      <c r="L39" s="401"/>
      <c r="M39" s="401"/>
      <c r="N39" s="401"/>
      <c r="O39" s="401"/>
      <c r="P39" s="401"/>
      <c r="Q39" s="401"/>
      <c r="R39" s="401"/>
      <c r="S39" s="401"/>
      <c r="T39" s="401"/>
      <c r="U39" s="401"/>
      <c r="V39" s="401"/>
      <c r="W39" s="401"/>
      <c r="X39" s="401"/>
      <c r="Y39" s="401"/>
      <c r="Z39" s="401"/>
      <c r="AA39" s="401"/>
      <c r="AB39" s="401"/>
      <c r="AC39" s="401"/>
      <c r="AD39" s="401"/>
      <c r="AE39" s="401"/>
      <c r="AF39" s="401"/>
      <c r="AG39" s="401"/>
      <c r="AH39" s="401"/>
      <c r="AI39" s="401"/>
      <c r="AJ39" s="401"/>
      <c r="AK39" s="401"/>
      <c r="AL39" s="401"/>
      <c r="AM39" s="401"/>
      <c r="AN39" s="401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37"/>
    </row>
    <row r="40" spans="1:69" ht="39.6" customHeight="1" thickBot="1">
      <c r="A40" s="137"/>
      <c r="B40" s="160"/>
      <c r="C40" s="147"/>
      <c r="D40" s="147"/>
      <c r="E40" s="147"/>
      <c r="F40" s="147"/>
      <c r="G40" s="147"/>
      <c r="H40" s="147"/>
      <c r="I40" s="150"/>
      <c r="J40" s="137"/>
      <c r="K40" s="137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37"/>
    </row>
    <row r="41" spans="1:69" ht="94.15" customHeight="1" thickBot="1">
      <c r="A41" s="418" t="s">
        <v>467</v>
      </c>
      <c r="B41" s="419"/>
      <c r="C41" s="93" t="s">
        <v>468</v>
      </c>
      <c r="D41" s="93" t="s">
        <v>469</v>
      </c>
      <c r="E41" s="93" t="s">
        <v>470</v>
      </c>
      <c r="F41" s="93" t="s">
        <v>471</v>
      </c>
      <c r="G41" s="93" t="s">
        <v>472</v>
      </c>
      <c r="H41" s="94" t="s">
        <v>473</v>
      </c>
      <c r="I41" s="137"/>
      <c r="J41" s="137"/>
      <c r="K41" s="420" t="s">
        <v>474</v>
      </c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/>
      <c r="X41" s="421"/>
      <c r="Y41" s="421"/>
      <c r="Z41" s="421"/>
      <c r="AA41" s="421"/>
      <c r="AB41" s="421"/>
      <c r="AC41" s="421"/>
      <c r="AD41" s="421"/>
      <c r="AE41" s="421"/>
      <c r="AF41" s="421"/>
      <c r="AG41" s="421"/>
      <c r="AH41" s="421"/>
      <c r="AI41" s="421"/>
      <c r="AJ41" s="421"/>
      <c r="AK41" s="421"/>
      <c r="AL41" s="421"/>
      <c r="AM41" s="421"/>
      <c r="AN41" s="422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37"/>
    </row>
    <row r="42" spans="1:69" ht="15" customHeight="1">
      <c r="A42" s="427" t="s">
        <v>475</v>
      </c>
      <c r="B42" s="428"/>
      <c r="C42" s="86">
        <f>12*5</f>
        <v>60</v>
      </c>
      <c r="D42" s="86">
        <v>30</v>
      </c>
      <c r="E42" s="86">
        <f>SUM(I18:BP18)</f>
        <v>0</v>
      </c>
      <c r="F42" s="86">
        <v>30</v>
      </c>
      <c r="G42" s="86" t="e">
        <f>IF($G$19=H42,SUM($I$19:$BP$19)," ")</f>
        <v>#N/A</v>
      </c>
      <c r="H42" s="87">
        <v>3.2</v>
      </c>
      <c r="I42" s="137"/>
      <c r="J42" s="137"/>
      <c r="K42" s="101" t="s">
        <v>476</v>
      </c>
      <c r="L42" s="429" t="s">
        <v>477</v>
      </c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29"/>
      <c r="AA42" s="429"/>
      <c r="AB42" s="429"/>
      <c r="AC42" s="429"/>
      <c r="AD42" s="429"/>
      <c r="AE42" s="429"/>
      <c r="AF42" s="429"/>
      <c r="AG42" s="429"/>
      <c r="AH42" s="429"/>
      <c r="AI42" s="429"/>
      <c r="AJ42" s="429"/>
      <c r="AK42" s="429"/>
      <c r="AL42" s="429"/>
      <c r="AM42" s="429"/>
      <c r="AN42" s="43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37"/>
    </row>
    <row r="43" spans="1:69" ht="15" customHeight="1">
      <c r="A43" s="431" t="s">
        <v>105</v>
      </c>
      <c r="B43" s="432"/>
      <c r="C43" s="80">
        <f>12*5</f>
        <v>60</v>
      </c>
      <c r="D43" s="80">
        <v>30</v>
      </c>
      <c r="E43" s="80">
        <f>SUM(I18:BP18)</f>
        <v>0</v>
      </c>
      <c r="F43" s="80">
        <v>30</v>
      </c>
      <c r="G43" s="86" t="e">
        <f>IF($G$19=H43,SUM($I$19:$BP$19)," ")</f>
        <v>#N/A</v>
      </c>
      <c r="H43" s="88">
        <v>2.5</v>
      </c>
      <c r="I43" s="137"/>
      <c r="J43" s="137"/>
      <c r="K43" s="100" t="s">
        <v>478</v>
      </c>
      <c r="L43" s="433" t="s">
        <v>479</v>
      </c>
      <c r="M43" s="433"/>
      <c r="N43" s="433"/>
      <c r="O43" s="433"/>
      <c r="P43" s="433"/>
      <c r="Q43" s="433"/>
      <c r="R43" s="433"/>
      <c r="S43" s="433"/>
      <c r="T43" s="433"/>
      <c r="U43" s="433"/>
      <c r="V43" s="433"/>
      <c r="W43" s="433"/>
      <c r="X43" s="433"/>
      <c r="Y43" s="433"/>
      <c r="Z43" s="433"/>
      <c r="AA43" s="433"/>
      <c r="AB43" s="433"/>
      <c r="AC43" s="433"/>
      <c r="AD43" s="433"/>
      <c r="AE43" s="433"/>
      <c r="AF43" s="433"/>
      <c r="AG43" s="433"/>
      <c r="AH43" s="433"/>
      <c r="AI43" s="433"/>
      <c r="AJ43" s="433"/>
      <c r="AK43" s="433"/>
      <c r="AL43" s="433"/>
      <c r="AM43" s="433"/>
      <c r="AN43" s="434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37"/>
    </row>
    <row r="44" spans="1:69" ht="15" customHeight="1">
      <c r="A44" s="431" t="s">
        <v>480</v>
      </c>
      <c r="B44" s="432"/>
      <c r="C44" s="80">
        <f>12*5</f>
        <v>60</v>
      </c>
      <c r="D44" s="80">
        <v>30</v>
      </c>
      <c r="E44" s="80">
        <f>SUM(I18:BP18)</f>
        <v>0</v>
      </c>
      <c r="F44" s="80">
        <v>30</v>
      </c>
      <c r="G44" s="86" t="e">
        <f>IF($G$19=H44,SUM($I$19:$BP$19)," ")</f>
        <v>#N/A</v>
      </c>
      <c r="H44" s="88">
        <v>1.6</v>
      </c>
      <c r="I44" s="137"/>
      <c r="J44" s="137"/>
      <c r="K44" s="100" t="s">
        <v>481</v>
      </c>
      <c r="L44" s="433" t="s">
        <v>482</v>
      </c>
      <c r="M44" s="433"/>
      <c r="N44" s="433"/>
      <c r="O44" s="433"/>
      <c r="P44" s="433"/>
      <c r="Q44" s="433"/>
      <c r="R44" s="433"/>
      <c r="S44" s="433"/>
      <c r="T44" s="433"/>
      <c r="U44" s="433"/>
      <c r="V44" s="433"/>
      <c r="W44" s="433"/>
      <c r="X44" s="433"/>
      <c r="Y44" s="433"/>
      <c r="Z44" s="433"/>
      <c r="AA44" s="433"/>
      <c r="AB44" s="433"/>
      <c r="AC44" s="433"/>
      <c r="AD44" s="433"/>
      <c r="AE44" s="433"/>
      <c r="AF44" s="433"/>
      <c r="AG44" s="433"/>
      <c r="AH44" s="433"/>
      <c r="AI44" s="433"/>
      <c r="AJ44" s="433"/>
      <c r="AK44" s="433"/>
      <c r="AL44" s="433"/>
      <c r="AM44" s="433"/>
      <c r="AN44" s="434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37"/>
    </row>
    <row r="45" spans="1:69" ht="15" customHeight="1" thickBot="1">
      <c r="A45" s="435" t="s">
        <v>483</v>
      </c>
      <c r="B45" s="436"/>
      <c r="C45" s="81">
        <v>60</v>
      </c>
      <c r="D45" s="81">
        <v>0</v>
      </c>
      <c r="E45" s="81">
        <v>0</v>
      </c>
      <c r="F45" s="81">
        <v>0</v>
      </c>
      <c r="G45" s="86" t="e">
        <f>IF($G$19=H45,SUM($I$19:$BP$19)," ")</f>
        <v>#N/A</v>
      </c>
      <c r="H45" s="85">
        <v>0</v>
      </c>
      <c r="I45" s="137"/>
      <c r="J45" s="137"/>
      <c r="K45" s="102" t="s">
        <v>484</v>
      </c>
      <c r="L45" s="437" t="s">
        <v>485</v>
      </c>
      <c r="M45" s="437"/>
      <c r="N45" s="437"/>
      <c r="O45" s="437"/>
      <c r="P45" s="437"/>
      <c r="Q45" s="437"/>
      <c r="R45" s="437"/>
      <c r="S45" s="437"/>
      <c r="T45" s="437"/>
      <c r="U45" s="437"/>
      <c r="V45" s="437"/>
      <c r="W45" s="437"/>
      <c r="X45" s="437"/>
      <c r="Y45" s="437"/>
      <c r="Z45" s="437"/>
      <c r="AA45" s="437"/>
      <c r="AB45" s="437"/>
      <c r="AC45" s="437"/>
      <c r="AD45" s="437"/>
      <c r="AE45" s="437"/>
      <c r="AF45" s="437"/>
      <c r="AG45" s="437"/>
      <c r="AH45" s="437"/>
      <c r="AI45" s="437"/>
      <c r="AJ45" s="437"/>
      <c r="AK45" s="437"/>
      <c r="AL45" s="437"/>
      <c r="AM45" s="437"/>
      <c r="AN45" s="438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37"/>
    </row>
    <row r="46" spans="1:69" ht="15" customHeight="1" thickBot="1">
      <c r="A46" s="89" t="s">
        <v>486</v>
      </c>
      <c r="B46" s="91"/>
      <c r="C46" s="97" t="e">
        <f>VLOOKUP(E2,A42:C45,3,)</f>
        <v>#N/A</v>
      </c>
      <c r="D46" s="92" t="e">
        <f>VLOOKUP($E$2,A42:D45,4,)</f>
        <v>#N/A</v>
      </c>
      <c r="E46" s="97" t="e">
        <f>VLOOKUP($E$2,A42:E45,5,)</f>
        <v>#N/A</v>
      </c>
      <c r="F46" s="92" t="e">
        <f>VLOOKUP($E$2,A42:F45,6,)</f>
        <v>#N/A</v>
      </c>
      <c r="G46" s="97" t="e">
        <f>VLOOKUP($E$2,A42:G45,7,)</f>
        <v>#N/A</v>
      </c>
      <c r="H46" s="98" t="e">
        <f>VLOOKUP($E$2,A42:H45,8,)</f>
        <v>#N/A</v>
      </c>
      <c r="I46" s="137"/>
      <c r="J46" s="137"/>
      <c r="K46" s="103"/>
      <c r="L46" s="425" t="e">
        <f>VLOOKUP($E$2,A42:L45,12,)</f>
        <v>#N/A</v>
      </c>
      <c r="M46" s="425"/>
      <c r="N46" s="425"/>
      <c r="O46" s="425"/>
      <c r="P46" s="425"/>
      <c r="Q46" s="425"/>
      <c r="R46" s="425"/>
      <c r="S46" s="425"/>
      <c r="T46" s="425"/>
      <c r="U46" s="425"/>
      <c r="V46" s="425"/>
      <c r="W46" s="425"/>
      <c r="X46" s="425"/>
      <c r="Y46" s="425"/>
      <c r="Z46" s="425"/>
      <c r="AA46" s="425"/>
      <c r="AB46" s="425"/>
      <c r="AC46" s="425"/>
      <c r="AD46" s="425"/>
      <c r="AE46" s="425"/>
      <c r="AF46" s="425"/>
      <c r="AG46" s="425"/>
      <c r="AH46" s="425"/>
      <c r="AI46" s="425"/>
      <c r="AJ46" s="425"/>
      <c r="AK46" s="425"/>
      <c r="AL46" s="425"/>
      <c r="AM46" s="425"/>
      <c r="AN46" s="426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</row>
    <row r="47" spans="1:69">
      <c r="A47" s="137"/>
      <c r="B47" s="137"/>
      <c r="C47" s="147"/>
      <c r="D47" s="147"/>
      <c r="E47" s="147"/>
      <c r="F47" s="147"/>
      <c r="G47" s="147"/>
      <c r="H47" s="137"/>
      <c r="I47" s="137"/>
      <c r="J47" s="161"/>
      <c r="K47" s="162"/>
      <c r="L47" s="163"/>
      <c r="M47" s="164"/>
      <c r="N47" s="165"/>
      <c r="O47" s="165"/>
      <c r="P47" s="164"/>
      <c r="Q47" s="166"/>
      <c r="R47" s="167"/>
      <c r="S47" s="165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 t="s">
        <v>487</v>
      </c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</row>
    <row r="48" spans="1:69" ht="15">
      <c r="A48" s="137"/>
      <c r="B48" s="168"/>
      <c r="C48" s="169"/>
      <c r="D48" s="169"/>
      <c r="E48" s="169"/>
      <c r="F48" s="169"/>
      <c r="G48" s="147"/>
      <c r="H48" s="137"/>
      <c r="I48" s="137"/>
      <c r="J48" s="161"/>
      <c r="K48" s="162"/>
      <c r="L48" s="163"/>
      <c r="M48" s="164"/>
      <c r="N48" s="165"/>
      <c r="O48" s="165"/>
      <c r="P48" s="164"/>
      <c r="Q48" s="166"/>
      <c r="R48" s="167"/>
      <c r="S48" s="165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</row>
    <row r="49" spans="1:69" ht="14.25">
      <c r="A49" s="137"/>
      <c r="B49" s="137"/>
      <c r="C49" s="169"/>
      <c r="D49" s="137"/>
      <c r="E49" s="137"/>
      <c r="F49" s="137"/>
      <c r="G49" s="137"/>
      <c r="H49" s="137"/>
      <c r="I49" s="137"/>
      <c r="J49" s="137"/>
      <c r="K49" s="162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</row>
    <row r="50" spans="1:69" ht="15" customHeight="1">
      <c r="A50" s="137"/>
      <c r="B50" s="168"/>
      <c r="C50" s="168"/>
      <c r="D50" s="168"/>
      <c r="E50" s="168"/>
      <c r="F50" s="168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</row>
    <row r="51" spans="1:69" ht="15">
      <c r="A51" s="137"/>
      <c r="B51" s="170" t="s">
        <v>488</v>
      </c>
      <c r="C51" s="171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</row>
    <row r="52" spans="1:69" ht="14.25">
      <c r="A52" s="137"/>
      <c r="B52" s="172" t="s">
        <v>489</v>
      </c>
      <c r="C52" s="171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</row>
    <row r="53" spans="1:69" ht="14.25">
      <c r="A53" s="137"/>
      <c r="B53" s="172" t="s">
        <v>490</v>
      </c>
      <c r="C53" s="171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</row>
    <row r="54" spans="1:69" ht="14.25">
      <c r="A54" s="137"/>
      <c r="B54" s="172" t="s">
        <v>491</v>
      </c>
      <c r="C54" s="171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</row>
    <row r="55" spans="1:69" ht="15">
      <c r="A55" s="137"/>
      <c r="B55" s="173" t="s">
        <v>492</v>
      </c>
      <c r="C55" s="173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</row>
    <row r="56" spans="1:69" ht="15">
      <c r="A56" s="137"/>
      <c r="B56" s="173" t="s">
        <v>493</v>
      </c>
      <c r="C56" s="173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</row>
    <row r="57" spans="1:69">
      <c r="A57" s="137"/>
      <c r="B57" s="174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</row>
    <row r="58" spans="1:69">
      <c r="A58" s="137"/>
      <c r="B58" s="174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</row>
    <row r="59" spans="1:69">
      <c r="B59" s="84"/>
    </row>
    <row r="60" spans="1:69">
      <c r="B60" s="84"/>
    </row>
    <row r="61" spans="1:69">
      <c r="B61" s="84"/>
    </row>
    <row r="62" spans="1:69" ht="15">
      <c r="B62" s="83"/>
      <c r="C62" s="82"/>
      <c r="D62" s="82"/>
      <c r="E62" s="82"/>
      <c r="F62" s="82"/>
    </row>
  </sheetData>
  <mergeCells count="50">
    <mergeCell ref="F1:G1"/>
    <mergeCell ref="F2:G2"/>
    <mergeCell ref="F3:G3"/>
    <mergeCell ref="C5:G5"/>
    <mergeCell ref="C6:G6"/>
    <mergeCell ref="C3:D3"/>
    <mergeCell ref="L46:AN46"/>
    <mergeCell ref="C29:G29"/>
    <mergeCell ref="C14:G14"/>
    <mergeCell ref="C15:G15"/>
    <mergeCell ref="C16:G16"/>
    <mergeCell ref="C17:G17"/>
    <mergeCell ref="B21:AN21"/>
    <mergeCell ref="C24:G24"/>
    <mergeCell ref="C25:G25"/>
    <mergeCell ref="C26:G26"/>
    <mergeCell ref="C27:G27"/>
    <mergeCell ref="C28:G28"/>
    <mergeCell ref="B22:AN22"/>
    <mergeCell ref="A42:B42"/>
    <mergeCell ref="L42:AN42"/>
    <mergeCell ref="C30:G30"/>
    <mergeCell ref="BF4:BP4"/>
    <mergeCell ref="A43:B43"/>
    <mergeCell ref="L43:AN43"/>
    <mergeCell ref="A44:B44"/>
    <mergeCell ref="L44:AN44"/>
    <mergeCell ref="C31:G31"/>
    <mergeCell ref="C32:G32"/>
    <mergeCell ref="C33:G33"/>
    <mergeCell ref="C34:G34"/>
    <mergeCell ref="C35:G35"/>
    <mergeCell ref="C36:G36"/>
    <mergeCell ref="B39:AN39"/>
    <mergeCell ref="A41:B41"/>
    <mergeCell ref="K41:AN41"/>
    <mergeCell ref="C13:G13"/>
    <mergeCell ref="C7:G7"/>
    <mergeCell ref="AT4:BD4"/>
    <mergeCell ref="C8:G8"/>
    <mergeCell ref="C9:G9"/>
    <mergeCell ref="C10:G10"/>
    <mergeCell ref="C11:G11"/>
    <mergeCell ref="A45:B45"/>
    <mergeCell ref="L45:AN45"/>
    <mergeCell ref="C37:G37"/>
    <mergeCell ref="J4:T4"/>
    <mergeCell ref="V4:AF4"/>
    <mergeCell ref="AH4:AR4"/>
    <mergeCell ref="C12:G12"/>
  </mergeCells>
  <conditionalFormatting sqref="B23">
    <cfRule type="expression" dxfId="5" priority="7">
      <formula>$H$19&gt;=$F$46</formula>
    </cfRule>
  </conditionalFormatting>
  <conditionalFormatting sqref="B39">
    <cfRule type="expression" dxfId="4" priority="6" stopIfTrue="1">
      <formula>$H$37&gt;=175</formula>
    </cfRule>
  </conditionalFormatting>
  <conditionalFormatting sqref="H1:H3">
    <cfRule type="cellIs" dxfId="3" priority="3" operator="equal">
      <formula>"Nevyhovel"</formula>
    </cfRule>
    <cfRule type="cellIs" dxfId="2" priority="4" operator="equal">
      <formula>"Vyhovel"</formula>
    </cfRule>
    <cfRule type="colorScale" priority="5">
      <colorScale>
        <cfvo type="min"/>
        <cfvo type="max"/>
        <color rgb="FFFF7128"/>
        <color rgb="FFFFEF9C"/>
      </colorScale>
    </cfRule>
  </conditionalFormatting>
  <conditionalFormatting sqref="B21">
    <cfRule type="expression" dxfId="1" priority="2">
      <formula>$H$18&gt;=$D$46</formula>
    </cfRule>
  </conditionalFormatting>
  <conditionalFormatting sqref="B22">
    <cfRule type="expression" dxfId="0" priority="1">
      <formula>$H$19&gt;=$F$46</formula>
    </cfRule>
  </conditionalFormatting>
  <pageMargins left="0.7" right="0.7" top="0.75" bottom="0.75" header="0.3" footer="0.3"/>
  <pageSetup paperSize="9" orientation="portrait" r:id="rId1"/>
  <ignoredErrors>
    <ignoredError sqref="B6:B14 B25:B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</sheetPr>
  <dimension ref="B2:Y56"/>
  <sheetViews>
    <sheetView showGridLines="0" showZeros="0" zoomScaleNormal="100" zoomScalePageLayoutView="125" workbookViewId="0">
      <pane xSplit="7" ySplit="7" topLeftCell="H8" activePane="bottomRight" state="frozenSplit"/>
      <selection pane="bottomRight" activeCell="C2" sqref="C2:D2"/>
      <selection pane="bottomLeft" activeCell="A7" sqref="A7"/>
      <selection pane="topRight" activeCell="H7" sqref="H7"/>
    </sheetView>
  </sheetViews>
  <sheetFormatPr defaultColWidth="10.85546875" defaultRowHeight="12.75"/>
  <cols>
    <col min="1" max="1" width="2.85546875" style="7" customWidth="1"/>
    <col min="2" max="2" width="3.85546875" style="10" customWidth="1"/>
    <col min="3" max="3" width="41.28515625" style="7" customWidth="1"/>
    <col min="4" max="5" width="11.7109375" style="7" customWidth="1"/>
    <col min="6" max="6" width="11.42578125" style="7" customWidth="1"/>
    <col min="7" max="7" width="11.5703125" style="7" customWidth="1"/>
    <col min="8" max="8" width="5.42578125" style="8" customWidth="1"/>
    <col min="9" max="11" width="4.85546875" style="8" customWidth="1"/>
    <col min="12" max="12" width="7.7109375" style="8" customWidth="1"/>
    <col min="13" max="19" width="4.85546875" style="8" customWidth="1"/>
    <col min="20" max="20" width="41" style="7" customWidth="1"/>
    <col min="21" max="21" width="38.5703125" style="7" customWidth="1"/>
    <col min="22" max="22" width="0" style="7" hidden="1" customWidth="1"/>
    <col min="23" max="25" width="38.85546875" style="7" hidden="1" customWidth="1"/>
    <col min="26" max="16384" width="10.85546875" style="7"/>
  </cols>
  <sheetData>
    <row r="2" spans="2:25" s="2" customFormat="1" ht="39" customHeight="1">
      <c r="B2" s="9"/>
      <c r="C2" s="311" t="s">
        <v>26</v>
      </c>
      <c r="D2" s="312"/>
      <c r="E2" s="334" t="s">
        <v>27</v>
      </c>
      <c r="F2" s="335"/>
      <c r="G2" s="335"/>
      <c r="H2" s="49"/>
      <c r="I2" s="49"/>
      <c r="J2" s="49"/>
      <c r="K2" s="61" t="s">
        <v>28</v>
      </c>
      <c r="L2" s="340"/>
      <c r="M2" s="341"/>
      <c r="N2" s="13"/>
      <c r="P2" s="339"/>
      <c r="Q2" s="339"/>
      <c r="R2" s="339"/>
      <c r="S2" s="339"/>
      <c r="W2" s="7"/>
      <c r="X2" s="7"/>
      <c r="Y2" s="7"/>
    </row>
    <row r="3" spans="2:25" s="2" customFormat="1" ht="20.100000000000001" customHeight="1">
      <c r="B3" s="9"/>
      <c r="D3" s="1"/>
      <c r="E3" s="336"/>
      <c r="F3" s="337"/>
      <c r="G3" s="338"/>
      <c r="H3" s="230"/>
      <c r="I3" s="202" t="s">
        <v>29</v>
      </c>
      <c r="J3" s="199"/>
      <c r="K3" s="49"/>
      <c r="L3" s="15"/>
      <c r="M3" s="13"/>
      <c r="N3" s="13"/>
      <c r="O3" s="25"/>
      <c r="P3" s="339"/>
      <c r="Q3" s="339"/>
      <c r="R3" s="339"/>
      <c r="S3" s="339"/>
      <c r="W3" s="7"/>
      <c r="X3" s="7"/>
      <c r="Y3" s="7"/>
    </row>
    <row r="4" spans="2:25" s="2" customFormat="1" ht="20.100000000000001" customHeight="1">
      <c r="B4" s="9"/>
      <c r="C4" s="23" t="s">
        <v>30</v>
      </c>
      <c r="D4" s="1"/>
      <c r="E4" s="62" t="s">
        <v>31</v>
      </c>
      <c r="F4" s="125"/>
      <c r="G4" s="1"/>
      <c r="H4" s="322" t="s">
        <v>32</v>
      </c>
      <c r="I4" s="323"/>
      <c r="J4" s="324"/>
      <c r="K4" s="14"/>
      <c r="L4" s="13"/>
      <c r="M4" s="13"/>
      <c r="N4" s="13"/>
      <c r="O4" s="13"/>
      <c r="P4" s="25"/>
      <c r="Q4" s="15"/>
      <c r="R4" s="13"/>
      <c r="S4" s="13"/>
      <c r="W4" s="7"/>
      <c r="X4" s="7"/>
      <c r="Y4" s="7"/>
    </row>
    <row r="5" spans="2:25" ht="27.6" customHeight="1">
      <c r="D5" s="320" t="s">
        <v>33</v>
      </c>
      <c r="E5" s="321"/>
      <c r="F5" s="318"/>
      <c r="G5" s="319"/>
      <c r="H5" s="325" t="s">
        <v>34</v>
      </c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7"/>
    </row>
    <row r="6" spans="2:25" s="6" customFormat="1" ht="21.95" customHeight="1">
      <c r="B6" s="313" t="s">
        <v>35</v>
      </c>
      <c r="C6" s="328" t="s">
        <v>36</v>
      </c>
      <c r="D6" s="329"/>
      <c r="E6" s="329"/>
      <c r="F6" s="329"/>
      <c r="G6" s="330"/>
      <c r="H6" s="345" t="s">
        <v>37</v>
      </c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15" t="s">
        <v>38</v>
      </c>
      <c r="U6" s="315" t="s">
        <v>39</v>
      </c>
      <c r="W6" s="7"/>
      <c r="X6" s="7"/>
      <c r="Y6" s="7"/>
    </row>
    <row r="7" spans="2:25" s="6" customFormat="1" ht="30" customHeight="1">
      <c r="B7" s="314"/>
      <c r="C7" s="331"/>
      <c r="D7" s="332"/>
      <c r="E7" s="332"/>
      <c r="F7" s="332"/>
      <c r="G7" s="333"/>
      <c r="H7" s="53" t="s">
        <v>40</v>
      </c>
      <c r="I7" s="53" t="s">
        <v>41</v>
      </c>
      <c r="J7" s="53" t="s">
        <v>42</v>
      </c>
      <c r="K7" s="53" t="s">
        <v>43</v>
      </c>
      <c r="L7" s="53" t="s">
        <v>44</v>
      </c>
      <c r="M7" s="53" t="s">
        <v>45</v>
      </c>
      <c r="N7" s="53" t="s">
        <v>46</v>
      </c>
      <c r="O7" s="53" t="s">
        <v>47</v>
      </c>
      <c r="P7" s="53" t="s">
        <v>48</v>
      </c>
      <c r="Q7" s="53" t="s">
        <v>49</v>
      </c>
      <c r="R7" s="53" t="s">
        <v>50</v>
      </c>
      <c r="S7" s="53" t="s">
        <v>51</v>
      </c>
      <c r="T7" s="316"/>
      <c r="U7" s="316"/>
      <c r="W7" s="7"/>
      <c r="X7" s="7"/>
      <c r="Y7" s="7"/>
    </row>
    <row r="8" spans="2:25" ht="54.75" customHeight="1">
      <c r="B8" s="18">
        <v>1</v>
      </c>
      <c r="C8" s="317" t="s">
        <v>52</v>
      </c>
      <c r="D8" s="317"/>
      <c r="E8" s="317"/>
      <c r="F8" s="317"/>
      <c r="G8" s="317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48"/>
      <c r="U8" s="16" t="str">
        <f t="shared" ref="U8:U17" si="0">IF($H$4="Project",W8,IF($H$4="Portfolio",Y8,X8))</f>
        <v>6.5.2 Prínosy
6.5.3 Rozsah
6.5.13 Zmena a transformácia
6.5.14 Select and balance</v>
      </c>
      <c r="W8" s="16" t="s">
        <v>53</v>
      </c>
      <c r="X8" s="16" t="s">
        <v>54</v>
      </c>
      <c r="Y8" s="16" t="s">
        <v>55</v>
      </c>
    </row>
    <row r="9" spans="2:25" ht="51" customHeight="1">
      <c r="B9" s="18">
        <v>2</v>
      </c>
      <c r="C9" s="342" t="s">
        <v>56</v>
      </c>
      <c r="D9" s="343"/>
      <c r="E9" s="343"/>
      <c r="F9" s="343"/>
      <c r="G9" s="344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48"/>
      <c r="U9" s="16" t="str">
        <f t="shared" si="0"/>
        <v>6.5.4 Čas
6.5.5 Organizácia a informácie
6.5.6 Kvalita
6.5.10 Plánovanie a kontrola</v>
      </c>
      <c r="W9" s="16" t="s">
        <v>57</v>
      </c>
      <c r="X9" s="16" t="s">
        <v>58</v>
      </c>
      <c r="Y9" s="16" t="s">
        <v>59</v>
      </c>
    </row>
    <row r="10" spans="2:25" ht="53.1" customHeight="1">
      <c r="B10" s="18">
        <v>3</v>
      </c>
      <c r="C10" s="317" t="s">
        <v>60</v>
      </c>
      <c r="D10" s="317"/>
      <c r="E10" s="317"/>
      <c r="F10" s="317"/>
      <c r="G10" s="317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48"/>
      <c r="U10" s="16" t="str">
        <f t="shared" si="0"/>
        <v>6.5.7 Financie
6.5.8 Prostriedky
6.5.9 Obstarávanie</v>
      </c>
      <c r="W10" s="16" t="s">
        <v>61</v>
      </c>
      <c r="X10" s="16" t="s">
        <v>62</v>
      </c>
      <c r="Y10" s="16" t="s">
        <v>63</v>
      </c>
    </row>
    <row r="11" spans="2:25" ht="37.5" customHeight="1">
      <c r="B11" s="18">
        <v>4</v>
      </c>
      <c r="C11" s="342" t="s">
        <v>64</v>
      </c>
      <c r="D11" s="343"/>
      <c r="E11" s="343"/>
      <c r="F11" s="343"/>
      <c r="G11" s="344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48"/>
      <c r="U11" s="16" t="str">
        <f t="shared" si="0"/>
        <v>6.5.11 Riziká a príležitosti</v>
      </c>
      <c r="W11" s="7" t="s">
        <v>65</v>
      </c>
      <c r="X11" s="7" t="s">
        <v>66</v>
      </c>
      <c r="Y11" s="7" t="s">
        <v>67</v>
      </c>
    </row>
    <row r="12" spans="2:25" s="19" customFormat="1" ht="36.75" customHeight="1">
      <c r="B12" s="18">
        <v>5</v>
      </c>
      <c r="C12" s="317" t="s">
        <v>68</v>
      </c>
      <c r="D12" s="317"/>
      <c r="E12" s="317"/>
      <c r="F12" s="317"/>
      <c r="G12" s="317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48"/>
      <c r="U12" s="16" t="str">
        <f t="shared" si="0"/>
        <v>6.3.1 Stratégia
6.5.1 Návrh portfólia
6.5.12 Zúčastnené strany</v>
      </c>
      <c r="W12" s="16" t="s">
        <v>69</v>
      </c>
      <c r="X12" s="16" t="s">
        <v>70</v>
      </c>
      <c r="Y12" s="16" t="s">
        <v>71</v>
      </c>
    </row>
    <row r="13" spans="2:25" ht="48.75" customHeight="1">
      <c r="B13" s="18">
        <v>6</v>
      </c>
      <c r="C13" s="317" t="s">
        <v>72</v>
      </c>
      <c r="D13" s="317"/>
      <c r="E13" s="317"/>
      <c r="F13" s="317"/>
      <c r="G13" s="317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48"/>
      <c r="U13" s="16" t="str">
        <f t="shared" si="0"/>
        <v>6.3.2 Systémy riadenia, štruktúry a procesy
6.3.3 Zhodnosť, štandardy a predpisy</v>
      </c>
      <c r="W13" s="16" t="s">
        <v>73</v>
      </c>
      <c r="X13" s="16" t="s">
        <v>74</v>
      </c>
      <c r="Y13" s="16" t="s">
        <v>75</v>
      </c>
    </row>
    <row r="14" spans="2:25" ht="54" customHeight="1">
      <c r="B14" s="18">
        <v>7</v>
      </c>
      <c r="C14" s="317" t="s">
        <v>76</v>
      </c>
      <c r="D14" s="317"/>
      <c r="E14" s="317"/>
      <c r="F14" s="317"/>
      <c r="G14" s="317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48"/>
      <c r="U14" s="16" t="str">
        <f t="shared" si="0"/>
        <v>6.3.4 Vplyv a záujmy
6.3.5 Kultúra a hodnoty</v>
      </c>
      <c r="W14" s="16" t="s">
        <v>77</v>
      </c>
      <c r="X14" s="16" t="s">
        <v>78</v>
      </c>
      <c r="Y14" s="16" t="s">
        <v>79</v>
      </c>
    </row>
    <row r="15" spans="2:25" ht="63.75" customHeight="1">
      <c r="B15" s="18">
        <v>8</v>
      </c>
      <c r="C15" s="317" t="s">
        <v>80</v>
      </c>
      <c r="D15" s="317"/>
      <c r="E15" s="317"/>
      <c r="F15" s="317"/>
      <c r="G15" s="317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48"/>
      <c r="U15" s="16" t="str">
        <f t="shared" si="0"/>
        <v>6.4.1 Sebareflexia a sebaovládanie
6.4.2 Osobná integrita a spoľahlivosť
6.4.4 Vzťahy a angažovanie
6.4.5 Vodcovstvo
6.4.6 Tímová práca</v>
      </c>
      <c r="W15" s="16" t="s">
        <v>81</v>
      </c>
      <c r="X15" s="16" t="s">
        <v>82</v>
      </c>
      <c r="Y15" s="16" t="s">
        <v>83</v>
      </c>
    </row>
    <row r="16" spans="2:25" ht="51.95" customHeight="1">
      <c r="B16" s="18">
        <v>9</v>
      </c>
      <c r="C16" s="317" t="s">
        <v>84</v>
      </c>
      <c r="D16" s="317"/>
      <c r="E16" s="317"/>
      <c r="F16" s="317"/>
      <c r="G16" s="317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48"/>
      <c r="U16" s="16" t="str">
        <f t="shared" si="0"/>
        <v>6.4.8 Vynachádzavosť
6.4.10 Orientácia na výsledok</v>
      </c>
      <c r="W16" s="16" t="s">
        <v>85</v>
      </c>
      <c r="X16" s="16" t="s">
        <v>86</v>
      </c>
      <c r="Y16" s="16" t="s">
        <v>87</v>
      </c>
    </row>
    <row r="17" spans="2:25" ht="57" customHeight="1">
      <c r="B17" s="18">
        <v>10</v>
      </c>
      <c r="C17" s="317" t="s">
        <v>88</v>
      </c>
      <c r="D17" s="317"/>
      <c r="E17" s="317"/>
      <c r="F17" s="317"/>
      <c r="G17" s="317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48"/>
      <c r="U17" s="16" t="str">
        <f t="shared" si="0"/>
        <v>6.4.3 Komunikácia
6.4.7 Konflikt a kríza
6.4.9 Vyjednávanie</v>
      </c>
      <c r="W17" s="16" t="s">
        <v>89</v>
      </c>
      <c r="X17" s="16" t="s">
        <v>90</v>
      </c>
      <c r="Y17" s="16" t="s">
        <v>91</v>
      </c>
    </row>
    <row r="18" spans="2:25" ht="17.100000000000001" customHeight="1">
      <c r="B18" s="56"/>
      <c r="C18" s="57"/>
      <c r="D18" s="57"/>
      <c r="E18" s="57"/>
      <c r="F18" s="57"/>
      <c r="G18" s="57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7"/>
    </row>
    <row r="19" spans="2:25" ht="17.100000000000001" customHeight="1">
      <c r="C19" s="20" t="s">
        <v>92</v>
      </c>
      <c r="D19" s="24" t="str">
        <f>IF($F$4="A",3.2,IF($F$4="B",2.5,IF($F$4="C",1.6,IF($F$4="D",0,""))))</f>
        <v/>
      </c>
      <c r="F19" s="59"/>
      <c r="G19" s="60" t="s">
        <v>93</v>
      </c>
      <c r="H19" s="54" t="str">
        <f t="shared" ref="H19:S19" si="1">IF(SUM(H8,H9,H10,H11,H12,H13,H14,H15,H16,H17)=0,"",AVERAGE(H8,H9,H10,H11,H12,H13,H14,H15,H16,H17))</f>
        <v/>
      </c>
      <c r="I19" s="54" t="str">
        <f t="shared" si="1"/>
        <v/>
      </c>
      <c r="J19" s="54" t="str">
        <f t="shared" si="1"/>
        <v/>
      </c>
      <c r="K19" s="54" t="str">
        <f t="shared" si="1"/>
        <v/>
      </c>
      <c r="L19" s="54" t="str">
        <f t="shared" si="1"/>
        <v/>
      </c>
      <c r="M19" s="54" t="str">
        <f t="shared" si="1"/>
        <v/>
      </c>
      <c r="N19" s="54" t="str">
        <f t="shared" si="1"/>
        <v/>
      </c>
      <c r="O19" s="54" t="str">
        <f t="shared" si="1"/>
        <v/>
      </c>
      <c r="P19" s="54" t="str">
        <f t="shared" si="1"/>
        <v/>
      </c>
      <c r="Q19" s="54" t="str">
        <f t="shared" si="1"/>
        <v/>
      </c>
      <c r="R19" s="54" t="str">
        <f t="shared" si="1"/>
        <v/>
      </c>
      <c r="S19" s="54" t="str">
        <f t="shared" si="1"/>
        <v/>
      </c>
    </row>
    <row r="20" spans="2:25" ht="17.100000000000001" customHeight="1">
      <c r="F20" s="59"/>
      <c r="G20" s="60" t="s">
        <v>94</v>
      </c>
      <c r="H20" s="21" t="str">
        <f>IF(SUM(H19)=0,"",IF(H19&gt;=$D$19,"Áno","Nie"))</f>
        <v/>
      </c>
      <c r="I20" s="21" t="str">
        <f t="shared" ref="I20:S20" si="2">IF(SUM(I19)=0,"",IF(I19&gt;=$D$19,"Áno","Nie"))</f>
        <v/>
      </c>
      <c r="J20" s="21" t="str">
        <f t="shared" si="2"/>
        <v/>
      </c>
      <c r="K20" s="21" t="str">
        <f t="shared" si="2"/>
        <v/>
      </c>
      <c r="L20" s="21" t="str">
        <f t="shared" si="2"/>
        <v/>
      </c>
      <c r="M20" s="21" t="str">
        <f t="shared" si="2"/>
        <v/>
      </c>
      <c r="N20" s="21" t="str">
        <f t="shared" si="2"/>
        <v/>
      </c>
      <c r="O20" s="21" t="str">
        <f t="shared" si="2"/>
        <v/>
      </c>
      <c r="P20" s="21" t="str">
        <f t="shared" si="2"/>
        <v/>
      </c>
      <c r="Q20" s="21" t="str">
        <f t="shared" si="2"/>
        <v/>
      </c>
      <c r="R20" s="21" t="str">
        <f t="shared" si="2"/>
        <v/>
      </c>
      <c r="S20" s="21" t="str">
        <f t="shared" si="2"/>
        <v/>
      </c>
    </row>
    <row r="21" spans="2:25" ht="17.100000000000001" customHeight="1"/>
    <row r="22" spans="2:25" ht="17.100000000000001" customHeight="1">
      <c r="C22" s="22"/>
    </row>
    <row r="23" spans="2:25" ht="17.100000000000001" customHeight="1"/>
    <row r="24" spans="2:25" ht="17.100000000000001" customHeight="1"/>
    <row r="25" spans="2:25" ht="17.100000000000001" customHeight="1"/>
    <row r="26" spans="2:25" ht="17.100000000000001" customHeight="1"/>
    <row r="27" spans="2:25" ht="17.100000000000001" customHeight="1"/>
    <row r="28" spans="2:25" ht="17.100000000000001" customHeight="1"/>
    <row r="29" spans="2:25" ht="17.100000000000001" customHeight="1"/>
    <row r="30" spans="2:25" ht="17.100000000000001" customHeight="1"/>
    <row r="31" spans="2:25" ht="17.100000000000001" customHeight="1"/>
    <row r="32" spans="2:25" ht="17.100000000000001" customHeight="1"/>
    <row r="33" spans="2:19" ht="17.100000000000001" customHeight="1"/>
    <row r="34" spans="2:19" ht="17.100000000000001" customHeight="1">
      <c r="B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2:19" ht="17.100000000000001" customHeight="1">
      <c r="B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2:19" ht="17.100000000000001" customHeight="1">
      <c r="B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2:19" ht="17.100000000000001" customHeight="1">
      <c r="B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2:19" ht="17.100000000000001" customHeight="1">
      <c r="B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2:19" ht="17.100000000000001" customHeight="1">
      <c r="B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2:19" ht="17.100000000000001" customHeight="1">
      <c r="B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2:19" ht="17.100000000000001" customHeight="1">
      <c r="B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2:19" ht="17.100000000000001" customHeight="1">
      <c r="B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2:19" ht="17.100000000000001" customHeight="1">
      <c r="B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2:19" ht="17.100000000000001" customHeight="1">
      <c r="B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2:19" ht="17.100000000000001" customHeight="1">
      <c r="B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2:19" ht="17.100000000000001" customHeight="1">
      <c r="B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2:19" ht="17.100000000000001" customHeight="1">
      <c r="B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2:19" ht="17.100000000000001" customHeight="1">
      <c r="B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="7" customFormat="1" ht="17.100000000000001" customHeight="1"/>
    <row r="50" s="7" customFormat="1" ht="17.100000000000001" customHeight="1"/>
    <row r="51" s="7" customFormat="1" ht="17.100000000000001" customHeight="1"/>
    <row r="52" s="7" customFormat="1" ht="17.100000000000001" customHeight="1"/>
    <row r="53" s="7" customFormat="1" ht="17.100000000000001" customHeight="1"/>
    <row r="54" s="7" customFormat="1" ht="17.100000000000001" customHeight="1"/>
    <row r="55" s="7" customFormat="1" ht="17.100000000000001" customHeight="1"/>
    <row r="56" s="7" customFormat="1" ht="17.100000000000001" customHeight="1"/>
  </sheetData>
  <sheetProtection selectLockedCells="1"/>
  <customSheetViews>
    <customSheetView guid="{740DCA0A-182B-E649-BC90-296BE2BDEAB7}" scale="125" showGridLines="0" zeroValues="0">
      <pane xSplit="7" ySplit="7.0263157894736841" topLeftCell="H75" activePane="bottomRight" state="frozenSplit"/>
      <selection pane="bottomRight" activeCell="C130" sqref="C130"/>
      <pageMargins left="0" right="0" top="0" bottom="0" header="0" footer="0"/>
      <pageSetup paperSize="9" orientation="portrait" horizontalDpi="4294967292" verticalDpi="4294967292"/>
      <headerFooter>
        <oddFooter>&amp;L&amp;K000000IPMA ICR Handbook_x000D_&amp;KFF0000IPMA Internal Document&amp;C&amp;K000000&amp;P of &amp;N&amp;R&amp;K000000Management Complexity Ratings_x000D_v0.5, 30.05.2016</oddFooter>
      </headerFooter>
    </customSheetView>
  </customSheetViews>
  <mergeCells count="25">
    <mergeCell ref="U6:U7"/>
    <mergeCell ref="C17:G17"/>
    <mergeCell ref="C10:G10"/>
    <mergeCell ref="C11:G11"/>
    <mergeCell ref="C12:G12"/>
    <mergeCell ref="C9:G9"/>
    <mergeCell ref="C16:G16"/>
    <mergeCell ref="C15:G15"/>
    <mergeCell ref="H6:S6"/>
    <mergeCell ref="C2:D2"/>
    <mergeCell ref="B6:B7"/>
    <mergeCell ref="T6:T7"/>
    <mergeCell ref="C13:G13"/>
    <mergeCell ref="C14:G14"/>
    <mergeCell ref="F5:G5"/>
    <mergeCell ref="D5:E5"/>
    <mergeCell ref="H4:J4"/>
    <mergeCell ref="H5:S5"/>
    <mergeCell ref="C8:G8"/>
    <mergeCell ref="C6:G7"/>
    <mergeCell ref="E2:G2"/>
    <mergeCell ref="E3:G3"/>
    <mergeCell ref="P2:S2"/>
    <mergeCell ref="P3:S3"/>
    <mergeCell ref="L2:M2"/>
  </mergeCells>
  <phoneticPr fontId="10" type="noConversion"/>
  <conditionalFormatting sqref="H20:S20">
    <cfRule type="cellIs" dxfId="35" priority="34" operator="equal">
      <formula>""</formula>
    </cfRule>
  </conditionalFormatting>
  <conditionalFormatting sqref="H20:S20">
    <cfRule type="cellIs" dxfId="34" priority="31" stopIfTrue="1" operator="equal">
      <formula>"Áno"</formula>
    </cfRule>
  </conditionalFormatting>
  <conditionalFormatting sqref="H20:S20">
    <cfRule type="cellIs" dxfId="33" priority="30" stopIfTrue="1" operator="equal">
      <formula>"Nie"</formula>
    </cfRule>
  </conditionalFormatting>
  <dataValidations count="3">
    <dataValidation type="whole" allowBlank="1" showInputMessage="1" showErrorMessage="1" errorTitle="Zadali ste nesprávny údaj" error="Zadajte celé číslo od 1 po 4" sqref="H8:S17" xr:uid="{00000000-0002-0000-0100-000000000000}">
      <formula1>1</formula1>
      <formula2>4</formula2>
    </dataValidation>
    <dataValidation type="list" allowBlank="1" showInputMessage="1" showErrorMessage="1" sqref="F4" xr:uid="{00000000-0002-0000-0100-000001000000}">
      <formula1>"A,B,C,D,"</formula1>
    </dataValidation>
    <dataValidation type="list" allowBlank="1" showInputMessage="1" showErrorMessage="1" sqref="H4" xr:uid="{00000000-0002-0000-0100-000002000000}">
      <formula1>"Project, Programme, Portfolio"</formula1>
    </dataValidation>
  </dataValidations>
  <pageMargins left="0.79000000000000015" right="0.79000000000000015" top="0.79000000000000015" bottom="0.79000000000000015" header="0.79000000000000015" footer="0.79000000000000015"/>
  <pageSetup paperSize="9" orientation="portrait" horizontalDpi="4294967292" verticalDpi="4294967292" r:id="rId1"/>
  <headerFooter>
    <oddFooter>&amp;L&amp;K000000IPMA ICR Handbook_x000D_&amp;KFF0000IPMA Internal Document&amp;C&amp;K000000&amp;P of &amp;N&amp;R&amp;K000000Management Complexity Ratings_x000D_v0.5, 30.05.2016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B1:BE60"/>
  <sheetViews>
    <sheetView showGridLines="0" zoomScaleNormal="100" workbookViewId="0">
      <pane xSplit="3" ySplit="10" topLeftCell="D11" activePane="bottomRight" state="frozen"/>
      <selection pane="bottomRight" activeCell="C2" sqref="C2"/>
      <selection pane="bottomLeft" activeCell="A11" sqref="A11"/>
      <selection pane="topRight" activeCell="D1" sqref="D1"/>
    </sheetView>
  </sheetViews>
  <sheetFormatPr defaultColWidth="10.85546875" defaultRowHeight="12.75"/>
  <cols>
    <col min="1" max="1" width="2.85546875" style="7" customWidth="1"/>
    <col min="2" max="2" width="3.85546875" style="10" customWidth="1"/>
    <col min="3" max="3" width="67.140625" style="7" customWidth="1"/>
    <col min="4" max="5" width="4.85546875" style="8" customWidth="1"/>
    <col min="6" max="6" width="5.42578125" style="8" customWidth="1"/>
    <col min="7" max="14" width="4.85546875" style="8" customWidth="1"/>
    <col min="15" max="15" width="6" style="8" customWidth="1"/>
    <col min="16" max="16" width="5.7109375" style="8" customWidth="1"/>
    <col min="17" max="17" width="5.28515625" style="8" customWidth="1"/>
    <col min="18" max="27" width="4.85546875" style="8" customWidth="1"/>
    <col min="28" max="29" width="50.85546875" style="7" customWidth="1"/>
    <col min="30" max="30" width="50.85546875" style="7" hidden="1" customWidth="1"/>
    <col min="31" max="31" width="46.42578125" style="7" hidden="1" customWidth="1"/>
    <col min="32" max="32" width="34.28515625" style="7" hidden="1" customWidth="1"/>
    <col min="33" max="33" width="38.7109375" style="7" hidden="1" customWidth="1"/>
    <col min="34" max="56" width="6.85546875" style="7" hidden="1" customWidth="1"/>
    <col min="57" max="57" width="6.85546875" style="7" customWidth="1"/>
    <col min="58" max="16384" width="10.85546875" style="7"/>
  </cols>
  <sheetData>
    <row r="1" spans="2:57"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2:57" s="2" customFormat="1" ht="20.100000000000001" customHeight="1">
      <c r="B2" s="9"/>
      <c r="C2" s="2" t="s">
        <v>26</v>
      </c>
      <c r="D2" s="38" t="s">
        <v>95</v>
      </c>
      <c r="E2" s="38"/>
      <c r="F2" s="38"/>
      <c r="G2" s="346" t="str">
        <f>IF(ZÁUJEMCA!E3="","",ZÁUJEMCA!E3)</f>
        <v/>
      </c>
      <c r="H2" s="347"/>
      <c r="I2" s="347"/>
      <c r="J2" s="347"/>
      <c r="K2" s="347"/>
      <c r="L2" s="347"/>
      <c r="M2" s="348"/>
      <c r="N2" s="38"/>
      <c r="O2" s="38" t="s">
        <v>28</v>
      </c>
      <c r="P2" s="38"/>
      <c r="Q2" s="26"/>
      <c r="R2" s="349" t="str">
        <f>IF(ZÁUJEMCA!L2="","",ZÁUJEMCA!L2)</f>
        <v/>
      </c>
      <c r="S2" s="350"/>
      <c r="T2" s="350"/>
      <c r="U2" s="351"/>
      <c r="V2" s="39"/>
      <c r="W2" s="39"/>
      <c r="X2" s="39"/>
      <c r="Y2" s="36"/>
      <c r="Z2" s="35"/>
      <c r="AA2" s="35"/>
      <c r="AB2" s="13"/>
      <c r="AC2" s="13"/>
      <c r="AD2" s="13"/>
      <c r="AE2" s="13"/>
      <c r="AF2" s="13"/>
    </row>
    <row r="3" spans="2:57" s="2" customFormat="1" ht="20.100000000000001" customHeight="1">
      <c r="B3" s="9"/>
      <c r="C3" s="23" t="s">
        <v>96</v>
      </c>
      <c r="D3" s="38" t="s">
        <v>97</v>
      </c>
      <c r="E3" s="38"/>
      <c r="F3" s="38"/>
      <c r="G3" s="355"/>
      <c r="H3" s="356"/>
      <c r="I3" s="356"/>
      <c r="J3" s="356"/>
      <c r="K3" s="356"/>
      <c r="L3" s="356"/>
      <c r="M3" s="357"/>
      <c r="N3" s="38"/>
      <c r="O3" s="38" t="s">
        <v>28</v>
      </c>
      <c r="P3" s="38"/>
      <c r="Q3" s="40"/>
      <c r="R3" s="352"/>
      <c r="S3" s="353"/>
      <c r="T3" s="353"/>
      <c r="U3" s="354"/>
      <c r="V3" s="40"/>
      <c r="W3" s="40"/>
      <c r="X3" s="40"/>
      <c r="Y3" s="41"/>
      <c r="Z3" s="35"/>
      <c r="AA3" s="35"/>
      <c r="AB3" s="13"/>
      <c r="AC3" s="13"/>
      <c r="AD3" s="13"/>
      <c r="AE3" s="13"/>
      <c r="AF3" s="13"/>
    </row>
    <row r="4" spans="2:57" s="2" customFormat="1" ht="20.100000000000001" customHeight="1">
      <c r="B4" s="9"/>
      <c r="C4" s="23"/>
      <c r="D4" s="295" t="s">
        <v>98</v>
      </c>
      <c r="E4" s="295"/>
      <c r="F4" s="295"/>
      <c r="G4" s="126">
        <f>ZÁUJEMCA!F4</f>
        <v>0</v>
      </c>
      <c r="H4" s="34"/>
      <c r="I4" s="34"/>
      <c r="J4" s="34"/>
      <c r="K4" s="35"/>
      <c r="L4" s="35"/>
      <c r="M4" s="36"/>
      <c r="N4" s="35"/>
      <c r="O4" s="35"/>
      <c r="P4" s="42"/>
      <c r="Q4" s="43"/>
      <c r="R4" s="43"/>
      <c r="S4" s="39"/>
      <c r="T4" s="39"/>
      <c r="U4" s="39"/>
      <c r="V4" s="44"/>
      <c r="W4" s="44"/>
      <c r="X4" s="44"/>
      <c r="Y4" s="44"/>
      <c r="Z4" s="44"/>
      <c r="AA4" s="44"/>
    </row>
    <row r="5" spans="2:57" s="2" customFormat="1" ht="20.100000000000001" customHeight="1">
      <c r="B5" s="9"/>
      <c r="D5" s="358" t="s">
        <v>33</v>
      </c>
      <c r="E5" s="358"/>
      <c r="F5" s="358"/>
      <c r="G5" s="358"/>
      <c r="H5" s="358"/>
      <c r="I5" s="359">
        <f>ZÁUJEMCA!F5</f>
        <v>0</v>
      </c>
      <c r="J5" s="360"/>
      <c r="K5" s="360"/>
      <c r="L5" s="360"/>
      <c r="M5" s="361"/>
      <c r="N5" s="35"/>
      <c r="O5" s="358" t="s">
        <v>29</v>
      </c>
      <c r="P5" s="358"/>
      <c r="Q5" s="349" t="str">
        <f>IF(ZÁUJEMCA!H4="","",ZÁUJEMCA!H4)</f>
        <v>Portfolio</v>
      </c>
      <c r="R5" s="350"/>
      <c r="S5" s="350"/>
      <c r="T5" s="351"/>
      <c r="U5" s="39"/>
      <c r="V5" s="39"/>
      <c r="W5" s="44"/>
      <c r="X5" s="44"/>
      <c r="Y5" s="44"/>
      <c r="Z5" s="44"/>
      <c r="AA5" s="44"/>
    </row>
    <row r="6" spans="2:57" s="2" customFormat="1" ht="20.100000000000001" customHeight="1">
      <c r="B6" s="9"/>
      <c r="C6" s="23"/>
      <c r="D6" s="124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R6" s="32"/>
      <c r="S6" s="33"/>
      <c r="T6" s="34"/>
      <c r="U6" s="34"/>
      <c r="V6" s="34"/>
      <c r="W6" s="35"/>
      <c r="X6" s="35"/>
      <c r="Y6" s="36"/>
      <c r="Z6" s="35"/>
      <c r="AA6" s="35"/>
      <c r="AB6" s="12"/>
      <c r="AC6" s="15"/>
      <c r="AD6" s="15"/>
      <c r="AE6" s="15"/>
      <c r="AF6" s="15"/>
    </row>
    <row r="7" spans="2:57" ht="21" customHeight="1">
      <c r="D7" s="325" t="s">
        <v>34</v>
      </c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7"/>
      <c r="AD7" s="15"/>
    </row>
    <row r="8" spans="2:57" s="6" customFormat="1" ht="17.100000000000001" customHeight="1">
      <c r="B8" s="313" t="s">
        <v>35</v>
      </c>
      <c r="C8" s="365" t="s">
        <v>99</v>
      </c>
      <c r="D8" s="345" t="s">
        <v>37</v>
      </c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13" t="s">
        <v>38</v>
      </c>
      <c r="AC8" s="313" t="s">
        <v>100</v>
      </c>
      <c r="AD8" s="15"/>
      <c r="AE8" s="28"/>
      <c r="AF8" s="28"/>
    </row>
    <row r="9" spans="2:57" s="6" customFormat="1" ht="17.100000000000001" customHeight="1">
      <c r="B9" s="362"/>
      <c r="C9" s="366"/>
      <c r="D9" s="363" t="s">
        <v>40</v>
      </c>
      <c r="E9" s="364"/>
      <c r="F9" s="363" t="s">
        <v>41</v>
      </c>
      <c r="G9" s="364"/>
      <c r="H9" s="363" t="s">
        <v>42</v>
      </c>
      <c r="I9" s="364"/>
      <c r="J9" s="363" t="s">
        <v>43</v>
      </c>
      <c r="K9" s="364"/>
      <c r="L9" s="363" t="s">
        <v>44</v>
      </c>
      <c r="M9" s="364"/>
      <c r="N9" s="363" t="s">
        <v>45</v>
      </c>
      <c r="O9" s="364"/>
      <c r="P9" s="363" t="s">
        <v>46</v>
      </c>
      <c r="Q9" s="364"/>
      <c r="R9" s="363" t="s">
        <v>47</v>
      </c>
      <c r="S9" s="364"/>
      <c r="T9" s="363" t="s">
        <v>48</v>
      </c>
      <c r="U9" s="364"/>
      <c r="V9" s="363" t="s">
        <v>49</v>
      </c>
      <c r="W9" s="364"/>
      <c r="X9" s="363" t="s">
        <v>50</v>
      </c>
      <c r="Y9" s="364"/>
      <c r="Z9" s="363" t="s">
        <v>51</v>
      </c>
      <c r="AA9" s="364"/>
      <c r="AB9" s="362"/>
      <c r="AC9" s="362"/>
      <c r="AD9" s="15"/>
      <c r="AE9" s="28"/>
      <c r="AF9" s="28"/>
    </row>
    <row r="10" spans="2:57" s="6" customFormat="1" ht="17.100000000000001" customHeight="1">
      <c r="B10" s="314"/>
      <c r="C10" s="367"/>
      <c r="D10" s="294" t="s">
        <v>101</v>
      </c>
      <c r="E10" s="294" t="s">
        <v>102</v>
      </c>
      <c r="F10" s="294" t="s">
        <v>101</v>
      </c>
      <c r="G10" s="294" t="s">
        <v>102</v>
      </c>
      <c r="H10" s="294" t="s">
        <v>101</v>
      </c>
      <c r="I10" s="294" t="s">
        <v>102</v>
      </c>
      <c r="J10" s="294" t="s">
        <v>101</v>
      </c>
      <c r="K10" s="294" t="s">
        <v>102</v>
      </c>
      <c r="L10" s="294" t="s">
        <v>101</v>
      </c>
      <c r="M10" s="294" t="s">
        <v>102</v>
      </c>
      <c r="N10" s="294" t="s">
        <v>101</v>
      </c>
      <c r="O10" s="294" t="s">
        <v>102</v>
      </c>
      <c r="P10" s="294" t="s">
        <v>101</v>
      </c>
      <c r="Q10" s="294" t="s">
        <v>102</v>
      </c>
      <c r="R10" s="294" t="s">
        <v>101</v>
      </c>
      <c r="S10" s="294" t="s">
        <v>102</v>
      </c>
      <c r="T10" s="294" t="s">
        <v>101</v>
      </c>
      <c r="U10" s="294" t="s">
        <v>102</v>
      </c>
      <c r="V10" s="294" t="s">
        <v>101</v>
      </c>
      <c r="W10" s="294" t="s">
        <v>102</v>
      </c>
      <c r="X10" s="294" t="s">
        <v>101</v>
      </c>
      <c r="Y10" s="294" t="s">
        <v>102</v>
      </c>
      <c r="Z10" s="294" t="s">
        <v>101</v>
      </c>
      <c r="AA10" s="294" t="s">
        <v>102</v>
      </c>
      <c r="AB10" s="314"/>
      <c r="AC10" s="314"/>
      <c r="AD10" s="15"/>
      <c r="AE10" s="28"/>
      <c r="AF10" s="28"/>
    </row>
    <row r="11" spans="2:57" ht="40.5" customHeight="1">
      <c r="B11" s="30">
        <f>ZÁUJEMCA!B8</f>
        <v>1</v>
      </c>
      <c r="C11" s="63" t="str">
        <f>ZÁUJEMCA!C8</f>
        <v>Ciele a hodnotenie výsledkov ( zložitosť súvisiaca s výstupom): ide o opis zložitosti vyplývajúcej z nejasných, náročných a vzájomne konfliktných cieľov, cieľov, požiadaviek a očakávaní.</v>
      </c>
      <c r="D11" s="30" t="str">
        <f>IF(ZÁUJEMCA!H8="","",ZÁUJEMCA!H8)</f>
        <v/>
      </c>
      <c r="E11" s="31"/>
      <c r="F11" s="30" t="str">
        <f>IF(ZÁUJEMCA!I8="","",ZÁUJEMCA!I8)</f>
        <v/>
      </c>
      <c r="G11" s="31"/>
      <c r="H11" s="30" t="str">
        <f>IF(ZÁUJEMCA!J8="","",ZÁUJEMCA!J8)</f>
        <v/>
      </c>
      <c r="I11" s="31"/>
      <c r="J11" s="30" t="str">
        <f>IF(ZÁUJEMCA!K8="","",ZÁUJEMCA!K8)</f>
        <v/>
      </c>
      <c r="K11" s="31"/>
      <c r="L11" s="30" t="str">
        <f>IF(ZÁUJEMCA!L8="","",ZÁUJEMCA!L8)</f>
        <v/>
      </c>
      <c r="M11" s="31"/>
      <c r="N11" s="30" t="str">
        <f>IF(ZÁUJEMCA!M8="","",ZÁUJEMCA!M8)</f>
        <v/>
      </c>
      <c r="O11" s="31"/>
      <c r="P11" s="30" t="str">
        <f>IF(ZÁUJEMCA!N8="","",ZÁUJEMCA!N8)</f>
        <v/>
      </c>
      <c r="Q11" s="31"/>
      <c r="R11" s="30" t="str">
        <f>IF(ZÁUJEMCA!O8="","",ZÁUJEMCA!O8)</f>
        <v/>
      </c>
      <c r="S11" s="31"/>
      <c r="T11" s="30" t="str">
        <f>IF(ZÁUJEMCA!P8="","",ZÁUJEMCA!P8)</f>
        <v/>
      </c>
      <c r="U11" s="31"/>
      <c r="V11" s="30" t="str">
        <f>IF(ZÁUJEMCA!Q8="","",ZÁUJEMCA!Q8)</f>
        <v/>
      </c>
      <c r="W11" s="31"/>
      <c r="X11" s="30" t="str">
        <f>IF(ZÁUJEMCA!R8="","",ZÁUJEMCA!R8)</f>
        <v/>
      </c>
      <c r="Y11" s="31"/>
      <c r="Z11" s="30" t="str">
        <f>IF(ZÁUJEMCA!S8="","",ZÁUJEMCA!S8)</f>
        <v/>
      </c>
      <c r="AA11" s="31"/>
      <c r="AB11" s="46"/>
      <c r="AC11" s="17" t="str">
        <f>IF($Q$5="Project",AE11,IF($Q$5="Portfolio",AG11,AF11))</f>
        <v>6.5.2 Prínosy
6.5.3 Rozsah
6.5.13 Zmena a transformácia
6.5.14 Select and balance</v>
      </c>
      <c r="AD11" s="15"/>
      <c r="AE11" s="16" t="s">
        <v>53</v>
      </c>
      <c r="AF11" s="16" t="s">
        <v>54</v>
      </c>
      <c r="AG11" s="16" t="s">
        <v>55</v>
      </c>
      <c r="AH11" s="8" t="s">
        <v>103</v>
      </c>
      <c r="AI11" s="8" t="str">
        <f t="shared" ref="AI11:AI20" si="0">IF(E11="",D11,E11)</f>
        <v/>
      </c>
      <c r="AJ11" s="8" t="s">
        <v>103</v>
      </c>
      <c r="AK11" s="8" t="str">
        <f t="shared" ref="AK11:AK20" si="1">IF(G11="",F11,G11)</f>
        <v/>
      </c>
      <c r="AL11" s="8" t="s">
        <v>103</v>
      </c>
      <c r="AM11" s="8" t="str">
        <f t="shared" ref="AM11:AM20" si="2">IF(I11="",H11,I11)</f>
        <v/>
      </c>
      <c r="AN11" s="8" t="s">
        <v>103</v>
      </c>
      <c r="AO11" s="8" t="str">
        <f t="shared" ref="AO11:AO20" si="3">IF(K11="",J11,K11)</f>
        <v/>
      </c>
      <c r="AP11" s="8" t="s">
        <v>103</v>
      </c>
      <c r="AQ11" s="8" t="str">
        <f t="shared" ref="AQ11:AQ20" si="4">IF(M11="",L11,M11)</f>
        <v/>
      </c>
      <c r="AR11" s="8" t="s">
        <v>103</v>
      </c>
      <c r="AS11" s="8" t="str">
        <f t="shared" ref="AS11:AS20" si="5">IF(O11="",N11,O11)</f>
        <v/>
      </c>
      <c r="AT11" s="8" t="s">
        <v>103</v>
      </c>
      <c r="AU11" s="8" t="str">
        <f t="shared" ref="AU11:AU20" si="6">IF(Q11="",P11,Q11)</f>
        <v/>
      </c>
      <c r="AV11" s="8" t="s">
        <v>103</v>
      </c>
      <c r="AW11" s="8" t="str">
        <f t="shared" ref="AW11:AW20" si="7">IF(S11="",R11,S11)</f>
        <v/>
      </c>
      <c r="AX11" s="8" t="s">
        <v>103</v>
      </c>
      <c r="AY11" s="8" t="str">
        <f t="shared" ref="AY11:AY20" si="8">IF(U11="",T11,U11)</f>
        <v/>
      </c>
      <c r="AZ11" s="8" t="s">
        <v>103</v>
      </c>
      <c r="BA11" s="8" t="str">
        <f t="shared" ref="BA11:BA20" si="9">IF(W11="",V11,W11)</f>
        <v/>
      </c>
      <c r="BB11" s="8" t="s">
        <v>103</v>
      </c>
      <c r="BC11" s="8" t="str">
        <f t="shared" ref="BC11:BC20" si="10">IF(Y11="",X11,Y11)</f>
        <v/>
      </c>
      <c r="BD11" s="8" t="s">
        <v>103</v>
      </c>
      <c r="BE11" s="8" t="str">
        <f t="shared" ref="BE11:BE20" si="11">IF(AA11="",Z11,AA11)</f>
        <v/>
      </c>
    </row>
    <row r="12" spans="2:57" ht="51">
      <c r="B12" s="30">
        <f>ZÁUJEMCA!B9</f>
        <v>2</v>
      </c>
      <c r="C12" s="63" t="str">
        <f>ZÁUJEMCA!C9</f>
        <v>Procesy, metódy, nástroje a techniky ( zložitosť procesu ): ukazovateľ opisuje zložitosť súvisiacu s počtom úloh, predpokladov a obmedzení a ich vzájomnú závislosť, procesy a požiadavky na kvalitu procesov, tímová komunikačná štruktúra, dostupnosť podporných metód, nástrojov a techník.</v>
      </c>
      <c r="D12" s="30" t="str">
        <f>IF(ZÁUJEMCA!H9="","",ZÁUJEMCA!H9)</f>
        <v/>
      </c>
      <c r="E12" s="31"/>
      <c r="F12" s="30" t="str">
        <f>IF(ZÁUJEMCA!I9="","",ZÁUJEMCA!I9)</f>
        <v/>
      </c>
      <c r="G12" s="31"/>
      <c r="H12" s="30" t="str">
        <f>IF(ZÁUJEMCA!J9="","",ZÁUJEMCA!J9)</f>
        <v/>
      </c>
      <c r="I12" s="31"/>
      <c r="J12" s="30" t="str">
        <f>IF(ZÁUJEMCA!K9="","",ZÁUJEMCA!K9)</f>
        <v/>
      </c>
      <c r="K12" s="31"/>
      <c r="L12" s="30" t="str">
        <f>IF(ZÁUJEMCA!L9="","",ZÁUJEMCA!L9)</f>
        <v/>
      </c>
      <c r="M12" s="31"/>
      <c r="N12" s="30" t="str">
        <f>IF(ZÁUJEMCA!M9="","",ZÁUJEMCA!M9)</f>
        <v/>
      </c>
      <c r="O12" s="31"/>
      <c r="P12" s="30" t="str">
        <f>IF(ZÁUJEMCA!N9="","",ZÁUJEMCA!N9)</f>
        <v/>
      </c>
      <c r="Q12" s="31"/>
      <c r="R12" s="30" t="str">
        <f>IF(ZÁUJEMCA!O9="","",ZÁUJEMCA!O9)</f>
        <v/>
      </c>
      <c r="S12" s="31"/>
      <c r="T12" s="30" t="str">
        <f>IF(ZÁUJEMCA!P9="","",ZÁUJEMCA!P9)</f>
        <v/>
      </c>
      <c r="U12" s="31"/>
      <c r="V12" s="30" t="str">
        <f>IF(ZÁUJEMCA!Q9="","",ZÁUJEMCA!Q9)</f>
        <v/>
      </c>
      <c r="W12" s="31"/>
      <c r="X12" s="30" t="str">
        <f>IF(ZÁUJEMCA!R9="","",ZÁUJEMCA!R9)</f>
        <v/>
      </c>
      <c r="Y12" s="31"/>
      <c r="Z12" s="30" t="str">
        <f>IF(ZÁUJEMCA!S9="","",ZÁUJEMCA!S9)</f>
        <v/>
      </c>
      <c r="AA12" s="31"/>
      <c r="AB12" s="46"/>
      <c r="AC12" s="17" t="str">
        <f t="shared" ref="AC12:AC20" si="12">IF($Q$5="Project",AE12,IF($Q$5="Portfolio",AG12,AF12))</f>
        <v>6.5.4 Čas
6.5.5 Organizácia a informácie
6.5.6 Kvalita
6.5.10 Plánovanie a kontrola</v>
      </c>
      <c r="AD12" s="264"/>
      <c r="AE12" s="16" t="s">
        <v>57</v>
      </c>
      <c r="AF12" s="16" t="s">
        <v>58</v>
      </c>
      <c r="AG12" s="16" t="s">
        <v>59</v>
      </c>
      <c r="AH12" s="8" t="s">
        <v>103</v>
      </c>
      <c r="AI12" s="8" t="str">
        <f t="shared" si="0"/>
        <v/>
      </c>
      <c r="AJ12" s="8" t="s">
        <v>103</v>
      </c>
      <c r="AK12" s="8" t="str">
        <f t="shared" si="1"/>
        <v/>
      </c>
      <c r="AL12" s="8" t="s">
        <v>103</v>
      </c>
      <c r="AM12" s="8" t="str">
        <f t="shared" si="2"/>
        <v/>
      </c>
      <c r="AN12" s="8" t="s">
        <v>103</v>
      </c>
      <c r="AO12" s="8" t="str">
        <f t="shared" si="3"/>
        <v/>
      </c>
      <c r="AP12" s="8" t="s">
        <v>103</v>
      </c>
      <c r="AQ12" s="8" t="str">
        <f t="shared" si="4"/>
        <v/>
      </c>
      <c r="AR12" s="8" t="s">
        <v>103</v>
      </c>
      <c r="AS12" s="8" t="str">
        <f t="shared" si="5"/>
        <v/>
      </c>
      <c r="AT12" s="8" t="s">
        <v>103</v>
      </c>
      <c r="AU12" s="8" t="str">
        <f t="shared" si="6"/>
        <v/>
      </c>
      <c r="AV12" s="8" t="s">
        <v>103</v>
      </c>
      <c r="AW12" s="8" t="str">
        <f t="shared" si="7"/>
        <v/>
      </c>
      <c r="AX12" s="8" t="s">
        <v>103</v>
      </c>
      <c r="AY12" s="8" t="str">
        <f t="shared" si="8"/>
        <v/>
      </c>
      <c r="AZ12" s="8" t="s">
        <v>103</v>
      </c>
      <c r="BA12" s="8" t="str">
        <f t="shared" si="9"/>
        <v/>
      </c>
      <c r="BB12" s="8" t="s">
        <v>103</v>
      </c>
      <c r="BC12" s="8" t="str">
        <f t="shared" si="10"/>
        <v/>
      </c>
      <c r="BD12" s="8" t="s">
        <v>103</v>
      </c>
      <c r="BE12" s="8" t="str">
        <f t="shared" si="11"/>
        <v/>
      </c>
    </row>
    <row r="13" spans="2:57" ht="63.75">
      <c r="B13" s="30">
        <f>ZÁUJEMCA!B10</f>
        <v>3</v>
      </c>
      <c r="C13" s="63" t="str">
        <f>ZÁUJEMCA!C10</f>
        <v>Zdroje vrátane finančných prostriedkov ( zložitosť súvisiaca so vstupmi ): ukazovateľ opisuje zložitosť súvisiacu so získavaním a financovaním potrebných rozpočtov, rôznorodosť alebo nedostatok zdrojov (ľudských a iných ), procesy a činnosti potrebné na riadenie finančných a zdrojových aspektov vrátane obstarávania.</v>
      </c>
      <c r="D13" s="30" t="str">
        <f>IF(ZÁUJEMCA!H10="","",ZÁUJEMCA!H10)</f>
        <v/>
      </c>
      <c r="E13" s="31"/>
      <c r="F13" s="30" t="str">
        <f>IF(ZÁUJEMCA!I10="","",ZÁUJEMCA!I10)</f>
        <v/>
      </c>
      <c r="G13" s="31"/>
      <c r="H13" s="30" t="str">
        <f>IF(ZÁUJEMCA!J10="","",ZÁUJEMCA!J10)</f>
        <v/>
      </c>
      <c r="I13" s="31"/>
      <c r="J13" s="30" t="str">
        <f>IF(ZÁUJEMCA!K10="","",ZÁUJEMCA!K10)</f>
        <v/>
      </c>
      <c r="K13" s="31"/>
      <c r="L13" s="30" t="str">
        <f>IF(ZÁUJEMCA!L10="","",ZÁUJEMCA!L10)</f>
        <v/>
      </c>
      <c r="M13" s="31"/>
      <c r="N13" s="30" t="str">
        <f>IF(ZÁUJEMCA!M10="","",ZÁUJEMCA!M10)</f>
        <v/>
      </c>
      <c r="O13" s="31"/>
      <c r="P13" s="30" t="str">
        <f>IF(ZÁUJEMCA!N10="","",ZÁUJEMCA!N10)</f>
        <v/>
      </c>
      <c r="Q13" s="31"/>
      <c r="R13" s="30" t="str">
        <f>IF(ZÁUJEMCA!O10="","",ZÁUJEMCA!O10)</f>
        <v/>
      </c>
      <c r="S13" s="31"/>
      <c r="T13" s="30" t="str">
        <f>IF(ZÁUJEMCA!P10="","",ZÁUJEMCA!P10)</f>
        <v/>
      </c>
      <c r="U13" s="31"/>
      <c r="V13" s="30" t="str">
        <f>IF(ZÁUJEMCA!Q10="","",ZÁUJEMCA!Q10)</f>
        <v/>
      </c>
      <c r="W13" s="31"/>
      <c r="X13" s="30" t="str">
        <f>IF(ZÁUJEMCA!R10="","",ZÁUJEMCA!R10)</f>
        <v/>
      </c>
      <c r="Y13" s="31"/>
      <c r="Z13" s="30" t="str">
        <f>IF(ZÁUJEMCA!S10="","",ZÁUJEMCA!S10)</f>
        <v/>
      </c>
      <c r="AA13" s="31"/>
      <c r="AB13" s="46"/>
      <c r="AC13" s="17" t="str">
        <f t="shared" si="12"/>
        <v>6.5.7 Financie
6.5.8 Prostriedky
6.5.9 Obstarávanie</v>
      </c>
      <c r="AD13" s="264"/>
      <c r="AE13" s="16" t="s">
        <v>61</v>
      </c>
      <c r="AF13" s="16" t="s">
        <v>62</v>
      </c>
      <c r="AG13" s="16" t="s">
        <v>63</v>
      </c>
      <c r="AH13" s="8" t="s">
        <v>103</v>
      </c>
      <c r="AI13" s="8" t="str">
        <f t="shared" si="0"/>
        <v/>
      </c>
      <c r="AJ13" s="8" t="s">
        <v>103</v>
      </c>
      <c r="AK13" s="8" t="str">
        <f t="shared" si="1"/>
        <v/>
      </c>
      <c r="AL13" s="8" t="s">
        <v>103</v>
      </c>
      <c r="AM13" s="8" t="str">
        <f t="shared" si="2"/>
        <v/>
      </c>
      <c r="AN13" s="8" t="s">
        <v>103</v>
      </c>
      <c r="AO13" s="8" t="str">
        <f t="shared" si="3"/>
        <v/>
      </c>
      <c r="AP13" s="8" t="s">
        <v>103</v>
      </c>
      <c r="AQ13" s="8" t="str">
        <f t="shared" si="4"/>
        <v/>
      </c>
      <c r="AR13" s="8" t="s">
        <v>103</v>
      </c>
      <c r="AS13" s="8" t="str">
        <f t="shared" si="5"/>
        <v/>
      </c>
      <c r="AT13" s="8" t="s">
        <v>103</v>
      </c>
      <c r="AU13" s="8" t="str">
        <f t="shared" si="6"/>
        <v/>
      </c>
      <c r="AV13" s="8" t="s">
        <v>103</v>
      </c>
      <c r="AW13" s="8" t="str">
        <f t="shared" si="7"/>
        <v/>
      </c>
      <c r="AX13" s="8" t="s">
        <v>103</v>
      </c>
      <c r="AY13" s="8" t="str">
        <f t="shared" si="8"/>
        <v/>
      </c>
      <c r="AZ13" s="8" t="s">
        <v>103</v>
      </c>
      <c r="BA13" s="8" t="str">
        <f t="shared" si="9"/>
        <v/>
      </c>
      <c r="BB13" s="8" t="s">
        <v>103</v>
      </c>
      <c r="BC13" s="8" t="str">
        <f t="shared" si="10"/>
        <v/>
      </c>
      <c r="BD13" s="8" t="s">
        <v>103</v>
      </c>
      <c r="BE13" s="8" t="str">
        <f t="shared" si="11"/>
        <v/>
      </c>
    </row>
    <row r="14" spans="2:57" ht="38.25">
      <c r="B14" s="30">
        <f>ZÁUJEMCA!B11</f>
        <v>4</v>
      </c>
      <c r="C14" s="63" t="str">
        <f>ZÁUJEMCA!C11</f>
        <v>Riziká a príležitosti ( zložitosť súvisiaca s rizikom ): ukazovateľ opisuje zložitosť súvisiacu s rizikovým profilom a úrovňami neistôt projektov a súvisiacich iniciatív.</v>
      </c>
      <c r="D14" s="30" t="str">
        <f>IF(ZÁUJEMCA!H11="","",ZÁUJEMCA!H11)</f>
        <v/>
      </c>
      <c r="E14" s="31"/>
      <c r="F14" s="30" t="str">
        <f>IF(ZÁUJEMCA!I11="","",ZÁUJEMCA!I11)</f>
        <v/>
      </c>
      <c r="G14" s="31"/>
      <c r="H14" s="30" t="str">
        <f>IF(ZÁUJEMCA!J11="","",ZÁUJEMCA!J11)</f>
        <v/>
      </c>
      <c r="I14" s="31"/>
      <c r="J14" s="30" t="str">
        <f>IF(ZÁUJEMCA!K11="","",ZÁUJEMCA!K11)</f>
        <v/>
      </c>
      <c r="K14" s="31"/>
      <c r="L14" s="30" t="str">
        <f>IF(ZÁUJEMCA!L11="","",ZÁUJEMCA!L11)</f>
        <v/>
      </c>
      <c r="M14" s="31"/>
      <c r="N14" s="30" t="str">
        <f>IF(ZÁUJEMCA!M11="","",ZÁUJEMCA!M11)</f>
        <v/>
      </c>
      <c r="O14" s="31"/>
      <c r="P14" s="30" t="str">
        <f>IF(ZÁUJEMCA!N11="","",ZÁUJEMCA!N11)</f>
        <v/>
      </c>
      <c r="Q14" s="31"/>
      <c r="R14" s="30" t="str">
        <f>IF(ZÁUJEMCA!O11="","",ZÁUJEMCA!O11)</f>
        <v/>
      </c>
      <c r="S14" s="31"/>
      <c r="T14" s="30" t="str">
        <f>IF(ZÁUJEMCA!P11="","",ZÁUJEMCA!P11)</f>
        <v/>
      </c>
      <c r="U14" s="31"/>
      <c r="V14" s="30" t="str">
        <f>IF(ZÁUJEMCA!Q11="","",ZÁUJEMCA!Q11)</f>
        <v/>
      </c>
      <c r="W14" s="31"/>
      <c r="X14" s="30" t="str">
        <f>IF(ZÁUJEMCA!R11="","",ZÁUJEMCA!R11)</f>
        <v/>
      </c>
      <c r="Y14" s="31"/>
      <c r="Z14" s="30" t="str">
        <f>IF(ZÁUJEMCA!S11="","",ZÁUJEMCA!S11)</f>
        <v/>
      </c>
      <c r="AA14" s="31"/>
      <c r="AB14" s="46"/>
      <c r="AC14" s="17" t="str">
        <f t="shared" si="12"/>
        <v>6.5.11 Riziká a príležitosti</v>
      </c>
      <c r="AD14" s="264"/>
      <c r="AE14" s="7" t="s">
        <v>65</v>
      </c>
      <c r="AF14" s="7" t="s">
        <v>66</v>
      </c>
      <c r="AG14" s="7" t="s">
        <v>67</v>
      </c>
      <c r="AH14" s="8" t="s">
        <v>103</v>
      </c>
      <c r="AI14" s="8" t="str">
        <f t="shared" si="0"/>
        <v/>
      </c>
      <c r="AJ14" s="8" t="s">
        <v>103</v>
      </c>
      <c r="AK14" s="8" t="str">
        <f t="shared" si="1"/>
        <v/>
      </c>
      <c r="AL14" s="8" t="s">
        <v>103</v>
      </c>
      <c r="AM14" s="8" t="str">
        <f t="shared" si="2"/>
        <v/>
      </c>
      <c r="AN14" s="8" t="s">
        <v>103</v>
      </c>
      <c r="AO14" s="8" t="str">
        <f t="shared" si="3"/>
        <v/>
      </c>
      <c r="AP14" s="8" t="s">
        <v>103</v>
      </c>
      <c r="AQ14" s="8" t="str">
        <f t="shared" si="4"/>
        <v/>
      </c>
      <c r="AR14" s="8" t="s">
        <v>103</v>
      </c>
      <c r="AS14" s="8" t="str">
        <f t="shared" si="5"/>
        <v/>
      </c>
      <c r="AT14" s="8" t="s">
        <v>103</v>
      </c>
      <c r="AU14" s="8" t="str">
        <f t="shared" si="6"/>
        <v/>
      </c>
      <c r="AV14" s="8" t="s">
        <v>103</v>
      </c>
      <c r="AW14" s="8" t="str">
        <f t="shared" si="7"/>
        <v/>
      </c>
      <c r="AX14" s="8" t="s">
        <v>103</v>
      </c>
      <c r="AY14" s="8" t="str">
        <f t="shared" si="8"/>
        <v/>
      </c>
      <c r="AZ14" s="8" t="s">
        <v>103</v>
      </c>
      <c r="BA14" s="8" t="str">
        <f t="shared" si="9"/>
        <v/>
      </c>
      <c r="BB14" s="8" t="s">
        <v>103</v>
      </c>
      <c r="BC14" s="8" t="str">
        <f t="shared" si="10"/>
        <v/>
      </c>
      <c r="BD14" s="8" t="s">
        <v>103</v>
      </c>
      <c r="BE14" s="8" t="str">
        <f t="shared" si="11"/>
        <v/>
      </c>
    </row>
    <row r="15" spans="2:57" s="19" customFormat="1" ht="79.5" customHeight="1">
      <c r="B15" s="30">
        <f>ZÁUJEMCA!B12</f>
        <v>5</v>
      </c>
      <c r="C15" s="63" t="str">
        <f>ZÁUJEMCA!C12</f>
        <v>Zúčastnené strany a integrácia (zložitosť súvisiaca so stratégiou): ukazovateľ opisuje vplyv formálnej stratégie sponzorských organizácií a noriem, predpisov, neformálnych stratégií a politík, ktoré môžu ovplyvniť projekt. Ďalšie faktory môžu zahŕňať význam výsledkov pre organizáciu; Miera dohody medzi zainteresovanými stranami; Neformálna sila, záujmy a odpor, ktorý obklopuje projekt; akékoľvek zákonné alebo regulačné požiadavky.</v>
      </c>
      <c r="D15" s="30" t="str">
        <f>IF(ZÁUJEMCA!H12="","",ZÁUJEMCA!H12)</f>
        <v/>
      </c>
      <c r="E15" s="31"/>
      <c r="F15" s="30" t="str">
        <f>IF(ZÁUJEMCA!I12="","",ZÁUJEMCA!I12)</f>
        <v/>
      </c>
      <c r="G15" s="31"/>
      <c r="H15" s="30" t="str">
        <f>IF(ZÁUJEMCA!J12="","",ZÁUJEMCA!J12)</f>
        <v/>
      </c>
      <c r="I15" s="31"/>
      <c r="J15" s="30" t="str">
        <f>IF(ZÁUJEMCA!K12="","",ZÁUJEMCA!K12)</f>
        <v/>
      </c>
      <c r="K15" s="31"/>
      <c r="L15" s="30" t="str">
        <f>IF(ZÁUJEMCA!L12="","",ZÁUJEMCA!L12)</f>
        <v/>
      </c>
      <c r="M15" s="31"/>
      <c r="N15" s="30" t="str">
        <f>IF(ZÁUJEMCA!M12="","",ZÁUJEMCA!M12)</f>
        <v/>
      </c>
      <c r="O15" s="31"/>
      <c r="P15" s="30" t="str">
        <f>IF(ZÁUJEMCA!N12="","",ZÁUJEMCA!N12)</f>
        <v/>
      </c>
      <c r="Q15" s="31"/>
      <c r="R15" s="30" t="str">
        <f>IF(ZÁUJEMCA!O12="","",ZÁUJEMCA!O12)</f>
        <v/>
      </c>
      <c r="S15" s="31"/>
      <c r="T15" s="30" t="str">
        <f>IF(ZÁUJEMCA!P12="","",ZÁUJEMCA!P12)</f>
        <v/>
      </c>
      <c r="U15" s="31"/>
      <c r="V15" s="30" t="str">
        <f>IF(ZÁUJEMCA!Q12="","",ZÁUJEMCA!Q12)</f>
        <v/>
      </c>
      <c r="W15" s="31"/>
      <c r="X15" s="30" t="str">
        <f>IF(ZÁUJEMCA!R12="","",ZÁUJEMCA!R12)</f>
        <v/>
      </c>
      <c r="Y15" s="31"/>
      <c r="Z15" s="30" t="str">
        <f>IF(ZÁUJEMCA!S12="","",ZÁUJEMCA!S12)</f>
        <v/>
      </c>
      <c r="AA15" s="31"/>
      <c r="AB15" s="47"/>
      <c r="AC15" s="17" t="str">
        <f t="shared" si="12"/>
        <v>6.3.1 Stratégia
6.5.1 Návrh portfólia
6.5.12 Zúčastnené strany</v>
      </c>
      <c r="AD15" s="264"/>
      <c r="AE15" s="16" t="s">
        <v>69</v>
      </c>
      <c r="AF15" s="16" t="s">
        <v>70</v>
      </c>
      <c r="AG15" s="16" t="s">
        <v>71</v>
      </c>
      <c r="AH15" s="8" t="s">
        <v>103</v>
      </c>
      <c r="AI15" s="8" t="str">
        <f t="shared" si="0"/>
        <v/>
      </c>
      <c r="AJ15" s="8" t="s">
        <v>103</v>
      </c>
      <c r="AK15" s="8" t="str">
        <f t="shared" si="1"/>
        <v/>
      </c>
      <c r="AL15" s="8" t="s">
        <v>103</v>
      </c>
      <c r="AM15" s="8" t="str">
        <f t="shared" si="2"/>
        <v/>
      </c>
      <c r="AN15" s="8" t="s">
        <v>103</v>
      </c>
      <c r="AO15" s="8" t="str">
        <f t="shared" si="3"/>
        <v/>
      </c>
      <c r="AP15" s="8" t="s">
        <v>103</v>
      </c>
      <c r="AQ15" s="8" t="str">
        <f t="shared" si="4"/>
        <v/>
      </c>
      <c r="AR15" s="8" t="s">
        <v>103</v>
      </c>
      <c r="AS15" s="8" t="str">
        <f t="shared" si="5"/>
        <v/>
      </c>
      <c r="AT15" s="8" t="s">
        <v>103</v>
      </c>
      <c r="AU15" s="8" t="str">
        <f t="shared" si="6"/>
        <v/>
      </c>
      <c r="AV15" s="8" t="s">
        <v>103</v>
      </c>
      <c r="AW15" s="8" t="str">
        <f t="shared" si="7"/>
        <v/>
      </c>
      <c r="AX15" s="8" t="s">
        <v>103</v>
      </c>
      <c r="AY15" s="8" t="str">
        <f t="shared" si="8"/>
        <v/>
      </c>
      <c r="AZ15" s="8" t="s">
        <v>103</v>
      </c>
      <c r="BA15" s="8" t="str">
        <f t="shared" si="9"/>
        <v/>
      </c>
      <c r="BB15" s="8" t="s">
        <v>103</v>
      </c>
      <c r="BC15" s="8" t="str">
        <f t="shared" si="10"/>
        <v/>
      </c>
      <c r="BD15" s="8" t="s">
        <v>103</v>
      </c>
      <c r="BE15" s="8" t="str">
        <f t="shared" si="11"/>
        <v/>
      </c>
    </row>
    <row r="16" spans="2:57" ht="51">
      <c r="B16" s="30">
        <f>ZÁUJEMCA!B13</f>
        <v>6</v>
      </c>
      <c r="C16" s="63" t="str">
        <f>ZÁUJEMCA!C13</f>
        <v>Vzťahy so stálymi organizáciami (zložitosť súvisiaca s organizáciou):  ukazovateľ opisuje množstvo a vzájomný vzťah medzi rozhraniami projektu, programu alebo portfólia so systémami, štruktúrami, podávaním správ a rozhodovacími procesmi organizácie.</v>
      </c>
      <c r="D16" s="30" t="str">
        <f>IF(ZÁUJEMCA!H13="","",ZÁUJEMCA!H13)</f>
        <v/>
      </c>
      <c r="E16" s="31"/>
      <c r="F16" s="30" t="str">
        <f>IF(ZÁUJEMCA!I13="","",ZÁUJEMCA!I13)</f>
        <v/>
      </c>
      <c r="G16" s="31"/>
      <c r="H16" s="30" t="str">
        <f>IF(ZÁUJEMCA!J13="","",ZÁUJEMCA!J13)</f>
        <v/>
      </c>
      <c r="I16" s="31"/>
      <c r="J16" s="30" t="str">
        <f>IF(ZÁUJEMCA!K13="","",ZÁUJEMCA!K13)</f>
        <v/>
      </c>
      <c r="K16" s="31"/>
      <c r="L16" s="30" t="str">
        <f>IF(ZÁUJEMCA!L13="","",ZÁUJEMCA!L13)</f>
        <v/>
      </c>
      <c r="M16" s="31"/>
      <c r="N16" s="30" t="str">
        <f>IF(ZÁUJEMCA!M13="","",ZÁUJEMCA!M13)</f>
        <v/>
      </c>
      <c r="O16" s="31"/>
      <c r="P16" s="30" t="str">
        <f>IF(ZÁUJEMCA!N13="","",ZÁUJEMCA!N13)</f>
        <v/>
      </c>
      <c r="Q16" s="31"/>
      <c r="R16" s="30" t="str">
        <f>IF(ZÁUJEMCA!O13="","",ZÁUJEMCA!O13)</f>
        <v/>
      </c>
      <c r="S16" s="31"/>
      <c r="T16" s="30" t="str">
        <f>IF(ZÁUJEMCA!P13="","",ZÁUJEMCA!P13)</f>
        <v/>
      </c>
      <c r="U16" s="31"/>
      <c r="V16" s="30" t="str">
        <f>IF(ZÁUJEMCA!Q13="","",ZÁUJEMCA!Q13)</f>
        <v/>
      </c>
      <c r="W16" s="31"/>
      <c r="X16" s="30" t="str">
        <f>IF(ZÁUJEMCA!R13="","",ZÁUJEMCA!R13)</f>
        <v/>
      </c>
      <c r="Y16" s="31"/>
      <c r="Z16" s="30" t="str">
        <f>IF(ZÁUJEMCA!S13="","",ZÁUJEMCA!S13)</f>
        <v/>
      </c>
      <c r="AA16" s="31"/>
      <c r="AB16" s="46"/>
      <c r="AC16" s="17" t="str">
        <f t="shared" si="12"/>
        <v>6.3.2 Systémy riadenia, štruktúry a procesy
6.3.3 Zhodnosť, štandardy a predpisy</v>
      </c>
      <c r="AD16" s="264"/>
      <c r="AE16" s="16" t="s">
        <v>73</v>
      </c>
      <c r="AF16" s="16" t="s">
        <v>74</v>
      </c>
      <c r="AG16" s="16" t="s">
        <v>75</v>
      </c>
      <c r="AH16" s="8" t="s">
        <v>103</v>
      </c>
      <c r="AI16" s="8" t="str">
        <f t="shared" si="0"/>
        <v/>
      </c>
      <c r="AJ16" s="8" t="s">
        <v>103</v>
      </c>
      <c r="AK16" s="8" t="str">
        <f t="shared" si="1"/>
        <v/>
      </c>
      <c r="AL16" s="8" t="s">
        <v>103</v>
      </c>
      <c r="AM16" s="8" t="str">
        <f t="shared" si="2"/>
        <v/>
      </c>
      <c r="AN16" s="8" t="s">
        <v>103</v>
      </c>
      <c r="AO16" s="8" t="str">
        <f t="shared" si="3"/>
        <v/>
      </c>
      <c r="AP16" s="8" t="s">
        <v>103</v>
      </c>
      <c r="AQ16" s="8" t="str">
        <f t="shared" si="4"/>
        <v/>
      </c>
      <c r="AR16" s="8" t="s">
        <v>103</v>
      </c>
      <c r="AS16" s="8" t="str">
        <f t="shared" si="5"/>
        <v/>
      </c>
      <c r="AT16" s="8" t="s">
        <v>103</v>
      </c>
      <c r="AU16" s="8" t="str">
        <f t="shared" si="6"/>
        <v/>
      </c>
      <c r="AV16" s="8" t="s">
        <v>103</v>
      </c>
      <c r="AW16" s="8" t="str">
        <f t="shared" si="7"/>
        <v/>
      </c>
      <c r="AX16" s="8" t="s">
        <v>103</v>
      </c>
      <c r="AY16" s="8" t="str">
        <f t="shared" si="8"/>
        <v/>
      </c>
      <c r="AZ16" s="8" t="s">
        <v>103</v>
      </c>
      <c r="BA16" s="8" t="str">
        <f t="shared" si="9"/>
        <v/>
      </c>
      <c r="BB16" s="8" t="s">
        <v>103</v>
      </c>
      <c r="BC16" s="8" t="str">
        <f t="shared" si="10"/>
        <v/>
      </c>
      <c r="BD16" s="8" t="s">
        <v>103</v>
      </c>
      <c r="BE16" s="8" t="str">
        <f t="shared" si="11"/>
        <v/>
      </c>
    </row>
    <row r="17" spans="2:57" ht="51">
      <c r="B17" s="30">
        <f>ZÁUJEMCA!B14</f>
        <v>7</v>
      </c>
      <c r="C17" s="63" t="str">
        <f>ZÁUJEMCA!C14</f>
        <v>Kultúrny a sociálny kontext (sociálno-kultúrna zložitosť): ukazovateľ opisuje zložitosť vyplývajúcu z rozvoja sociálnej kultúry. Môžu zahŕňať rozhrania s účastníkmi, zainteresovanými stranami alebo organizáciami z rôznych sociálno-kultúrnych prostredí.</v>
      </c>
      <c r="D17" s="30" t="str">
        <f>IF(ZÁUJEMCA!H14="","",ZÁUJEMCA!H14)</f>
        <v/>
      </c>
      <c r="E17" s="31"/>
      <c r="F17" s="30" t="str">
        <f>IF(ZÁUJEMCA!I14="","",ZÁUJEMCA!I14)</f>
        <v/>
      </c>
      <c r="G17" s="31"/>
      <c r="H17" s="30" t="str">
        <f>IF(ZÁUJEMCA!J14="","",ZÁUJEMCA!J14)</f>
        <v/>
      </c>
      <c r="I17" s="31"/>
      <c r="J17" s="30" t="str">
        <f>IF(ZÁUJEMCA!K14="","",ZÁUJEMCA!K14)</f>
        <v/>
      </c>
      <c r="K17" s="31"/>
      <c r="L17" s="30" t="str">
        <f>IF(ZÁUJEMCA!L14="","",ZÁUJEMCA!L14)</f>
        <v/>
      </c>
      <c r="M17" s="31"/>
      <c r="N17" s="30" t="str">
        <f>IF(ZÁUJEMCA!M14="","",ZÁUJEMCA!M14)</f>
        <v/>
      </c>
      <c r="O17" s="31"/>
      <c r="P17" s="30" t="str">
        <f>IF(ZÁUJEMCA!N14="","",ZÁUJEMCA!N14)</f>
        <v/>
      </c>
      <c r="Q17" s="31"/>
      <c r="R17" s="30" t="str">
        <f>IF(ZÁUJEMCA!O14="","",ZÁUJEMCA!O14)</f>
        <v/>
      </c>
      <c r="S17" s="31"/>
      <c r="T17" s="30" t="str">
        <f>IF(ZÁUJEMCA!P14="","",ZÁUJEMCA!P14)</f>
        <v/>
      </c>
      <c r="U17" s="31"/>
      <c r="V17" s="30" t="str">
        <f>IF(ZÁUJEMCA!Q14="","",ZÁUJEMCA!Q14)</f>
        <v/>
      </c>
      <c r="W17" s="31"/>
      <c r="X17" s="30" t="str">
        <f>IF(ZÁUJEMCA!R14="","",ZÁUJEMCA!R14)</f>
        <v/>
      </c>
      <c r="Y17" s="31"/>
      <c r="Z17" s="30" t="str">
        <f>IF(ZÁUJEMCA!S14="","",ZÁUJEMCA!S14)</f>
        <v/>
      </c>
      <c r="AA17" s="31"/>
      <c r="AB17" s="46"/>
      <c r="AC17" s="17" t="str">
        <f t="shared" si="12"/>
        <v>6.3.4 Vplyv a záujmy
6.3.5 Kultúra a hodnoty</v>
      </c>
      <c r="AD17" s="264"/>
      <c r="AE17" s="16" t="s">
        <v>77</v>
      </c>
      <c r="AF17" s="16" t="s">
        <v>78</v>
      </c>
      <c r="AG17" s="16" t="s">
        <v>79</v>
      </c>
      <c r="AH17" s="8" t="s">
        <v>103</v>
      </c>
      <c r="AI17" s="8" t="str">
        <f t="shared" si="0"/>
        <v/>
      </c>
      <c r="AJ17" s="8" t="s">
        <v>103</v>
      </c>
      <c r="AK17" s="8" t="str">
        <f t="shared" si="1"/>
        <v/>
      </c>
      <c r="AL17" s="8" t="s">
        <v>103</v>
      </c>
      <c r="AM17" s="8" t="str">
        <f>IF(I17="",H17,I17)</f>
        <v/>
      </c>
      <c r="AN17" s="8" t="s">
        <v>103</v>
      </c>
      <c r="AO17" s="8" t="str">
        <f t="shared" si="3"/>
        <v/>
      </c>
      <c r="AP17" s="8" t="s">
        <v>103</v>
      </c>
      <c r="AQ17" s="8" t="str">
        <f t="shared" si="4"/>
        <v/>
      </c>
      <c r="AR17" s="8" t="s">
        <v>103</v>
      </c>
      <c r="AS17" s="8" t="str">
        <f t="shared" si="5"/>
        <v/>
      </c>
      <c r="AT17" s="8" t="s">
        <v>103</v>
      </c>
      <c r="AU17" s="8" t="str">
        <f t="shared" si="6"/>
        <v/>
      </c>
      <c r="AV17" s="8" t="s">
        <v>103</v>
      </c>
      <c r="AW17" s="8" t="str">
        <f t="shared" si="7"/>
        <v/>
      </c>
      <c r="AX17" s="8" t="s">
        <v>103</v>
      </c>
      <c r="AY17" s="8" t="str">
        <f t="shared" si="8"/>
        <v/>
      </c>
      <c r="AZ17" s="8" t="s">
        <v>103</v>
      </c>
      <c r="BA17" s="8" t="str">
        <f t="shared" si="9"/>
        <v/>
      </c>
      <c r="BB17" s="8" t="s">
        <v>103</v>
      </c>
      <c r="BC17" s="8" t="str">
        <f t="shared" si="10"/>
        <v/>
      </c>
      <c r="BD17" s="8" t="s">
        <v>103</v>
      </c>
      <c r="BE17" s="8" t="str">
        <f t="shared" si="11"/>
        <v/>
      </c>
    </row>
    <row r="18" spans="2:57" ht="63.75">
      <c r="B18" s="30">
        <f>ZÁUJEMCA!B15</f>
        <v>8</v>
      </c>
      <c r="C18" s="63" t="str">
        <f>ZÁUJEMCA!C15</f>
        <v>Vedenie, tímová práca a rozhodnutia (komplexnosť súvisiaca s tímom): ukazovateľ opisuje požiadavky na riadenie/vedenie ľudí v rámci projektu. Zameriava sa na zložitosť vyplývajúcu zo vzťahu s tímom (tímami) a ich vyspelosťou, a teda vízie, usmernenia a riadenia, ktoré tím vyžaduje, aby zrealizoval projekt.</v>
      </c>
      <c r="D18" s="30" t="str">
        <f>IF(ZÁUJEMCA!H15="","",ZÁUJEMCA!H15)</f>
        <v/>
      </c>
      <c r="E18" s="31"/>
      <c r="F18" s="30" t="str">
        <f>IF(ZÁUJEMCA!I15="","",ZÁUJEMCA!I15)</f>
        <v/>
      </c>
      <c r="G18" s="31"/>
      <c r="H18" s="30" t="str">
        <f>IF(ZÁUJEMCA!J15="","",ZÁUJEMCA!J15)</f>
        <v/>
      </c>
      <c r="I18" s="31"/>
      <c r="J18" s="30" t="str">
        <f>IF(ZÁUJEMCA!K15="","",ZÁUJEMCA!K15)</f>
        <v/>
      </c>
      <c r="K18" s="31"/>
      <c r="L18" s="30" t="str">
        <f>IF(ZÁUJEMCA!L15="","",ZÁUJEMCA!L15)</f>
        <v/>
      </c>
      <c r="M18" s="31"/>
      <c r="N18" s="30" t="str">
        <f>IF(ZÁUJEMCA!M15="","",ZÁUJEMCA!M15)</f>
        <v/>
      </c>
      <c r="O18" s="31"/>
      <c r="P18" s="30" t="str">
        <f>IF(ZÁUJEMCA!N15="","",ZÁUJEMCA!N15)</f>
        <v/>
      </c>
      <c r="Q18" s="31"/>
      <c r="R18" s="30" t="str">
        <f>IF(ZÁUJEMCA!O15="","",ZÁUJEMCA!O15)</f>
        <v/>
      </c>
      <c r="S18" s="31"/>
      <c r="T18" s="30" t="str">
        <f>IF(ZÁUJEMCA!P15="","",ZÁUJEMCA!P15)</f>
        <v/>
      </c>
      <c r="U18" s="31"/>
      <c r="V18" s="30" t="str">
        <f>IF(ZÁUJEMCA!Q15="","",ZÁUJEMCA!Q15)</f>
        <v/>
      </c>
      <c r="W18" s="31"/>
      <c r="X18" s="30" t="str">
        <f>IF(ZÁUJEMCA!R15="","",ZÁUJEMCA!R15)</f>
        <v/>
      </c>
      <c r="Y18" s="31"/>
      <c r="Z18" s="30" t="str">
        <f>IF(ZÁUJEMCA!S15="","",ZÁUJEMCA!S15)</f>
        <v/>
      </c>
      <c r="AA18" s="31"/>
      <c r="AB18" s="46"/>
      <c r="AC18" s="17" t="str">
        <f t="shared" si="12"/>
        <v>6.4.1 Sebareflexia a sebaovládanie
6.4.2 Osobná integrita a spoľahlivosť
6.4.4 Vzťahy a angažovanie
6.4.5 Vodcovstvo
6.4.6 Tímová práca</v>
      </c>
      <c r="AD18" s="264"/>
      <c r="AE18" s="16" t="s">
        <v>81</v>
      </c>
      <c r="AF18" s="16" t="s">
        <v>82</v>
      </c>
      <c r="AG18" s="16" t="s">
        <v>83</v>
      </c>
      <c r="AH18" s="8" t="s">
        <v>103</v>
      </c>
      <c r="AI18" s="8" t="str">
        <f t="shared" si="0"/>
        <v/>
      </c>
      <c r="AJ18" s="8" t="s">
        <v>103</v>
      </c>
      <c r="AK18" s="8" t="str">
        <f t="shared" si="1"/>
        <v/>
      </c>
      <c r="AL18" s="8" t="s">
        <v>103</v>
      </c>
      <c r="AM18" s="8" t="str">
        <f t="shared" si="2"/>
        <v/>
      </c>
      <c r="AN18" s="8" t="s">
        <v>103</v>
      </c>
      <c r="AO18" s="8" t="str">
        <f t="shared" si="3"/>
        <v/>
      </c>
      <c r="AP18" s="8" t="s">
        <v>103</v>
      </c>
      <c r="AQ18" s="8" t="str">
        <f t="shared" si="4"/>
        <v/>
      </c>
      <c r="AR18" s="8" t="s">
        <v>103</v>
      </c>
      <c r="AS18" s="8" t="str">
        <f t="shared" si="5"/>
        <v/>
      </c>
      <c r="AT18" s="8" t="s">
        <v>103</v>
      </c>
      <c r="AU18" s="8" t="str">
        <f t="shared" si="6"/>
        <v/>
      </c>
      <c r="AV18" s="8" t="s">
        <v>103</v>
      </c>
      <c r="AW18" s="8" t="str">
        <f t="shared" si="7"/>
        <v/>
      </c>
      <c r="AX18" s="8" t="s">
        <v>103</v>
      </c>
      <c r="AY18" s="8" t="str">
        <f t="shared" si="8"/>
        <v/>
      </c>
      <c r="AZ18" s="8" t="s">
        <v>103</v>
      </c>
      <c r="BA18" s="8" t="str">
        <f t="shared" si="9"/>
        <v/>
      </c>
      <c r="BB18" s="8" t="s">
        <v>103</v>
      </c>
      <c r="BC18" s="8" t="str">
        <f t="shared" si="10"/>
        <v/>
      </c>
      <c r="BD18" s="8" t="s">
        <v>103</v>
      </c>
      <c r="BE18" s="8" t="str">
        <f t="shared" si="11"/>
        <v/>
      </c>
    </row>
    <row r="19" spans="2:57" ht="63.75">
      <c r="B19" s="30">
        <f>ZÁUJEMCA!B16</f>
        <v>9</v>
      </c>
      <c r="C19" s="63" t="str">
        <f>ZÁUJEMCA!C16</f>
        <v>Stupeň inovácie a všeobecné podmienky (zložitosť súvisiaca s inováciami): ukazovateľ opisuje zložitosť vyplývajúcu zo stupňa technickej inovácie projektu, programu alebo portfólia. Tento ukazovateľ sa môže zamerať na vzdelávanie a súvisiacu vynaliezavosť potrebnú na inováciu a / alebo na prácu s neznámymi výsledkami, prístupmi, procesmi, nástrojmi a / alebo metódami.</v>
      </c>
      <c r="D19" s="30" t="str">
        <f>IF(ZÁUJEMCA!H16="","",ZÁUJEMCA!H16)</f>
        <v/>
      </c>
      <c r="E19" s="31"/>
      <c r="F19" s="30" t="str">
        <f>IF(ZÁUJEMCA!I16="","",ZÁUJEMCA!I16)</f>
        <v/>
      </c>
      <c r="G19" s="31"/>
      <c r="H19" s="30" t="str">
        <f>IF(ZÁUJEMCA!J16="","",ZÁUJEMCA!J16)</f>
        <v/>
      </c>
      <c r="I19" s="31"/>
      <c r="J19" s="30" t="str">
        <f>IF(ZÁUJEMCA!K16="","",ZÁUJEMCA!K16)</f>
        <v/>
      </c>
      <c r="K19" s="31"/>
      <c r="L19" s="30" t="str">
        <f>IF(ZÁUJEMCA!L16="","",ZÁUJEMCA!L16)</f>
        <v/>
      </c>
      <c r="M19" s="31"/>
      <c r="N19" s="30" t="str">
        <f>IF(ZÁUJEMCA!M16="","",ZÁUJEMCA!M16)</f>
        <v/>
      </c>
      <c r="O19" s="31"/>
      <c r="P19" s="30" t="str">
        <f>IF(ZÁUJEMCA!N16="","",ZÁUJEMCA!N16)</f>
        <v/>
      </c>
      <c r="Q19" s="31"/>
      <c r="R19" s="30" t="str">
        <f>IF(ZÁUJEMCA!O16="","",ZÁUJEMCA!O16)</f>
        <v/>
      </c>
      <c r="S19" s="31"/>
      <c r="T19" s="30" t="str">
        <f>IF(ZÁUJEMCA!P16="","",ZÁUJEMCA!P16)</f>
        <v/>
      </c>
      <c r="U19" s="31"/>
      <c r="V19" s="30" t="str">
        <f>IF(ZÁUJEMCA!Q16="","",ZÁUJEMCA!Q16)</f>
        <v/>
      </c>
      <c r="W19" s="31"/>
      <c r="X19" s="30" t="str">
        <f>IF(ZÁUJEMCA!R16="","",ZÁUJEMCA!R16)</f>
        <v/>
      </c>
      <c r="Y19" s="31"/>
      <c r="Z19" s="30" t="str">
        <f>IF(ZÁUJEMCA!S16="","",ZÁUJEMCA!S16)</f>
        <v/>
      </c>
      <c r="AA19" s="31"/>
      <c r="AB19" s="46"/>
      <c r="AC19" s="17" t="str">
        <f t="shared" si="12"/>
        <v>6.4.8 Vynachádzavosť
6.4.10 Orientácia na výsledok</v>
      </c>
      <c r="AD19" s="264"/>
      <c r="AE19" s="16" t="s">
        <v>85</v>
      </c>
      <c r="AF19" s="16" t="s">
        <v>86</v>
      </c>
      <c r="AG19" s="16" t="s">
        <v>87</v>
      </c>
      <c r="AH19" s="8" t="s">
        <v>103</v>
      </c>
      <c r="AI19" s="8" t="str">
        <f t="shared" si="0"/>
        <v/>
      </c>
      <c r="AJ19" s="8" t="s">
        <v>103</v>
      </c>
      <c r="AK19" s="8" t="str">
        <f t="shared" si="1"/>
        <v/>
      </c>
      <c r="AL19" s="8" t="s">
        <v>103</v>
      </c>
      <c r="AM19" s="8" t="str">
        <f t="shared" si="2"/>
        <v/>
      </c>
      <c r="AN19" s="8" t="s">
        <v>103</v>
      </c>
      <c r="AO19" s="8" t="str">
        <f t="shared" si="3"/>
        <v/>
      </c>
      <c r="AP19" s="8" t="s">
        <v>103</v>
      </c>
      <c r="AQ19" s="8" t="str">
        <f t="shared" si="4"/>
        <v/>
      </c>
      <c r="AR19" s="8" t="s">
        <v>103</v>
      </c>
      <c r="AS19" s="8" t="str">
        <f t="shared" si="5"/>
        <v/>
      </c>
      <c r="AT19" s="8" t="s">
        <v>103</v>
      </c>
      <c r="AU19" s="8" t="str">
        <f t="shared" si="6"/>
        <v/>
      </c>
      <c r="AV19" s="8" t="s">
        <v>103</v>
      </c>
      <c r="AW19" s="8" t="str">
        <f t="shared" si="7"/>
        <v/>
      </c>
      <c r="AX19" s="8" t="s">
        <v>103</v>
      </c>
      <c r="AY19" s="8" t="str">
        <f t="shared" si="8"/>
        <v/>
      </c>
      <c r="AZ19" s="8" t="s">
        <v>103</v>
      </c>
      <c r="BA19" s="8" t="str">
        <f t="shared" si="9"/>
        <v/>
      </c>
      <c r="BB19" s="8" t="s">
        <v>103</v>
      </c>
      <c r="BC19" s="8" t="str">
        <f t="shared" si="10"/>
        <v/>
      </c>
      <c r="BD19" s="8" t="s">
        <v>103</v>
      </c>
      <c r="BE19" s="8" t="str">
        <f t="shared" si="11"/>
        <v/>
      </c>
    </row>
    <row r="20" spans="2:57" ht="45" customHeight="1">
      <c r="B20" s="30">
        <f>ZÁUJEMCA!B17</f>
        <v>10</v>
      </c>
      <c r="C20" s="63" t="str">
        <f>ZÁUJEMCA!C17</f>
        <v>Miera koordinácie (zložitosť súvisiaca s autonómiou): ukazovateľ opisuje rozsah autonómie a zodpovednosti, ktorú manažér projektu poskytol alebo preukázal. Zameriava sa na koordináciu, komunikáciu, podporu a ochranu záujmov projektu.</v>
      </c>
      <c r="D20" s="30" t="str">
        <f>IF(ZÁUJEMCA!H17="","",ZÁUJEMCA!H17)</f>
        <v/>
      </c>
      <c r="E20" s="31"/>
      <c r="F20" s="30" t="str">
        <f>IF(ZÁUJEMCA!I17="","",ZÁUJEMCA!I17)</f>
        <v/>
      </c>
      <c r="G20" s="31"/>
      <c r="H20" s="30" t="str">
        <f>IF(ZÁUJEMCA!J17="","",ZÁUJEMCA!J17)</f>
        <v/>
      </c>
      <c r="I20" s="31"/>
      <c r="J20" s="30" t="str">
        <f>IF(ZÁUJEMCA!K17="","",ZÁUJEMCA!K17)</f>
        <v/>
      </c>
      <c r="K20" s="31"/>
      <c r="L20" s="30" t="str">
        <f>IF(ZÁUJEMCA!L17="","",ZÁUJEMCA!L17)</f>
        <v/>
      </c>
      <c r="M20" s="31"/>
      <c r="N20" s="30" t="str">
        <f>IF(ZÁUJEMCA!M17="","",ZÁUJEMCA!M17)</f>
        <v/>
      </c>
      <c r="O20" s="31"/>
      <c r="P20" s="30" t="str">
        <f>IF(ZÁUJEMCA!N17="","",ZÁUJEMCA!N17)</f>
        <v/>
      </c>
      <c r="Q20" s="31"/>
      <c r="R20" s="30" t="str">
        <f>IF(ZÁUJEMCA!O17="","",ZÁUJEMCA!O17)</f>
        <v/>
      </c>
      <c r="S20" s="31"/>
      <c r="T20" s="30" t="str">
        <f>IF(ZÁUJEMCA!P17="","",ZÁUJEMCA!P17)</f>
        <v/>
      </c>
      <c r="U20" s="31"/>
      <c r="V20" s="30" t="str">
        <f>IF(ZÁUJEMCA!Q17="","",ZÁUJEMCA!Q17)</f>
        <v/>
      </c>
      <c r="W20" s="31"/>
      <c r="X20" s="30" t="str">
        <f>IF(ZÁUJEMCA!R17="","",ZÁUJEMCA!R17)</f>
        <v/>
      </c>
      <c r="Y20" s="31"/>
      <c r="Z20" s="30" t="str">
        <f>IF(ZÁUJEMCA!S17="","",ZÁUJEMCA!S17)</f>
        <v/>
      </c>
      <c r="AA20" s="31"/>
      <c r="AB20" s="46"/>
      <c r="AC20" s="17" t="str">
        <f t="shared" si="12"/>
        <v>6.4.3 Komunikácia
6.4.7 Konflikt a kríza
6.4.9 Vyjednávanie</v>
      </c>
      <c r="AD20" s="264"/>
      <c r="AE20" s="16" t="s">
        <v>89</v>
      </c>
      <c r="AF20" s="16" t="s">
        <v>90</v>
      </c>
      <c r="AG20" s="16" t="s">
        <v>91</v>
      </c>
      <c r="AH20" s="8" t="s">
        <v>103</v>
      </c>
      <c r="AI20" s="8" t="str">
        <f t="shared" si="0"/>
        <v/>
      </c>
      <c r="AJ20" s="8" t="s">
        <v>103</v>
      </c>
      <c r="AK20" s="8" t="str">
        <f t="shared" si="1"/>
        <v/>
      </c>
      <c r="AL20" s="8" t="s">
        <v>103</v>
      </c>
      <c r="AM20" s="8" t="str">
        <f t="shared" si="2"/>
        <v/>
      </c>
      <c r="AN20" s="8" t="s">
        <v>103</v>
      </c>
      <c r="AO20" s="8" t="str">
        <f t="shared" si="3"/>
        <v/>
      </c>
      <c r="AP20" s="8" t="s">
        <v>103</v>
      </c>
      <c r="AQ20" s="8" t="str">
        <f t="shared" si="4"/>
        <v/>
      </c>
      <c r="AR20" s="8" t="s">
        <v>103</v>
      </c>
      <c r="AS20" s="8" t="str">
        <f t="shared" si="5"/>
        <v/>
      </c>
      <c r="AT20" s="8" t="s">
        <v>103</v>
      </c>
      <c r="AU20" s="8" t="str">
        <f t="shared" si="6"/>
        <v/>
      </c>
      <c r="AV20" s="8" t="s">
        <v>103</v>
      </c>
      <c r="AW20" s="8" t="str">
        <f t="shared" si="7"/>
        <v/>
      </c>
      <c r="AX20" s="8" t="s">
        <v>103</v>
      </c>
      <c r="AY20" s="8" t="str">
        <f t="shared" si="8"/>
        <v/>
      </c>
      <c r="AZ20" s="8" t="s">
        <v>103</v>
      </c>
      <c r="BA20" s="8" t="str">
        <f t="shared" si="9"/>
        <v/>
      </c>
      <c r="BB20" s="8" t="s">
        <v>103</v>
      </c>
      <c r="BC20" s="8" t="str">
        <f t="shared" si="10"/>
        <v/>
      </c>
      <c r="BD20" s="8" t="s">
        <v>103</v>
      </c>
      <c r="BE20" s="8" t="str">
        <f t="shared" si="11"/>
        <v/>
      </c>
    </row>
    <row r="21" spans="2:57" ht="17.100000000000001" customHeight="1">
      <c r="AG21" s="27"/>
    </row>
    <row r="22" spans="2:57" ht="17.100000000000001" customHeight="1">
      <c r="C22" s="11" t="s">
        <v>93</v>
      </c>
      <c r="D22" s="24" t="str">
        <f>IF(SUM(D11:D20)=0,"",AVERAGE(D11:D20))</f>
        <v/>
      </c>
      <c r="E22" s="24" t="str">
        <f>AI22</f>
        <v/>
      </c>
      <c r="F22" s="24" t="str">
        <f t="shared" ref="F22:Z22" si="13">IF(SUM(F11:F20)=0,"",AVERAGE(F11:F20))</f>
        <v/>
      </c>
      <c r="G22" s="24" t="str">
        <f>AK22</f>
        <v/>
      </c>
      <c r="H22" s="24" t="str">
        <f t="shared" si="13"/>
        <v/>
      </c>
      <c r="I22" s="24" t="str">
        <f>AM22</f>
        <v/>
      </c>
      <c r="J22" s="24" t="str">
        <f t="shared" si="13"/>
        <v/>
      </c>
      <c r="K22" s="24" t="str">
        <f>AO22</f>
        <v/>
      </c>
      <c r="L22" s="24" t="str">
        <f t="shared" si="13"/>
        <v/>
      </c>
      <c r="M22" s="24" t="str">
        <f>AQ22</f>
        <v/>
      </c>
      <c r="N22" s="24" t="str">
        <f t="shared" si="13"/>
        <v/>
      </c>
      <c r="O22" s="24" t="str">
        <f>AS22</f>
        <v/>
      </c>
      <c r="P22" s="24" t="str">
        <f t="shared" si="13"/>
        <v/>
      </c>
      <c r="Q22" s="24" t="str">
        <f>AU22</f>
        <v/>
      </c>
      <c r="R22" s="24" t="str">
        <f t="shared" si="13"/>
        <v/>
      </c>
      <c r="S22" s="24" t="str">
        <f>AW22</f>
        <v/>
      </c>
      <c r="T22" s="24" t="str">
        <f t="shared" si="13"/>
        <v/>
      </c>
      <c r="U22" s="24" t="str">
        <f>AY22</f>
        <v/>
      </c>
      <c r="V22" s="24" t="str">
        <f t="shared" si="13"/>
        <v/>
      </c>
      <c r="W22" s="24" t="str">
        <f>BA22</f>
        <v/>
      </c>
      <c r="X22" s="24" t="str">
        <f t="shared" si="13"/>
        <v/>
      </c>
      <c r="Y22" s="24" t="str">
        <f>BC22</f>
        <v/>
      </c>
      <c r="Z22" s="24" t="str">
        <f t="shared" si="13"/>
        <v/>
      </c>
      <c r="AA22" s="24" t="str">
        <f>BE22</f>
        <v/>
      </c>
      <c r="AG22" s="27"/>
      <c r="AI22" s="24" t="str">
        <f>IF(SUM(AI11:AI20)=0,"",AVERAGE(AI11:AI20))</f>
        <v/>
      </c>
      <c r="AJ22" s="24" t="str">
        <f t="shared" ref="AJ22:BE22" si="14">IF(SUM(AJ11:AJ20)=0,"",SUM(AJ11:AJ20)/10)</f>
        <v/>
      </c>
      <c r="AK22" s="24" t="str">
        <f t="shared" si="14"/>
        <v/>
      </c>
      <c r="AL22" s="24" t="str">
        <f t="shared" si="14"/>
        <v/>
      </c>
      <c r="AM22" s="24" t="str">
        <f t="shared" si="14"/>
        <v/>
      </c>
      <c r="AN22" s="24" t="str">
        <f t="shared" si="14"/>
        <v/>
      </c>
      <c r="AO22" s="24" t="str">
        <f t="shared" si="14"/>
        <v/>
      </c>
      <c r="AP22" s="24" t="str">
        <f t="shared" si="14"/>
        <v/>
      </c>
      <c r="AQ22" s="24" t="str">
        <f t="shared" si="14"/>
        <v/>
      </c>
      <c r="AR22" s="24" t="str">
        <f t="shared" si="14"/>
        <v/>
      </c>
      <c r="AS22" s="24" t="str">
        <f t="shared" si="14"/>
        <v/>
      </c>
      <c r="AT22" s="24" t="str">
        <f t="shared" si="14"/>
        <v/>
      </c>
      <c r="AU22" s="24" t="str">
        <f t="shared" si="14"/>
        <v/>
      </c>
      <c r="AV22" s="24" t="str">
        <f t="shared" si="14"/>
        <v/>
      </c>
      <c r="AW22" s="24" t="str">
        <f t="shared" si="14"/>
        <v/>
      </c>
      <c r="AX22" s="24" t="str">
        <f t="shared" si="14"/>
        <v/>
      </c>
      <c r="AY22" s="24" t="str">
        <f t="shared" si="14"/>
        <v/>
      </c>
      <c r="AZ22" s="24" t="str">
        <f t="shared" si="14"/>
        <v/>
      </c>
      <c r="BA22" s="24" t="str">
        <f t="shared" si="14"/>
        <v/>
      </c>
      <c r="BC22" s="24" t="str">
        <f t="shared" si="14"/>
        <v/>
      </c>
      <c r="BE22" s="24" t="str">
        <f t="shared" si="14"/>
        <v/>
      </c>
    </row>
    <row r="23" spans="2:57" ht="17.100000000000001" customHeight="1">
      <c r="C23" s="11" t="s">
        <v>94</v>
      </c>
      <c r="D23" s="21"/>
      <c r="E23" s="21" t="str">
        <f>IF(SUM(D11:D20)=0,"",IF(E22&gt;=$D$25,"Áno","Nie"))</f>
        <v/>
      </c>
      <c r="F23" s="21"/>
      <c r="G23" s="21" t="str">
        <f>IF(SUM(F11:F20)=0,"",IF(G22&gt;=$D$25,"Áno","Nie"))</f>
        <v/>
      </c>
      <c r="H23" s="21"/>
      <c r="I23" s="21" t="str">
        <f>IF(SUM(H11:H20)=0,"",IF(I22&gt;=$D$25,"Áno","Nie"))</f>
        <v/>
      </c>
      <c r="J23" s="21"/>
      <c r="K23" s="21" t="str">
        <f>IF(SUM(J11:J20)=0,"",IF(K22&gt;=$D$25,"Áno","Nie"))</f>
        <v/>
      </c>
      <c r="L23" s="21"/>
      <c r="M23" s="21" t="str">
        <f>IF(SUM(L11:L20)=0,"",IF(M22&gt;=$D$25,"Áno","Nie"))</f>
        <v/>
      </c>
      <c r="N23" s="21"/>
      <c r="O23" s="21" t="str">
        <f>IF(SUM(N11:N20)=0,"",IF(O22&gt;=$D$25,"Áno","Nie"))</f>
        <v/>
      </c>
      <c r="P23" s="21"/>
      <c r="Q23" s="21" t="str">
        <f>IF(SUM(P11:P20)=0,"",IF(Q22&gt;=$D$25,"Áno","Nie"))</f>
        <v/>
      </c>
      <c r="R23" s="21"/>
      <c r="S23" s="21" t="str">
        <f>IF(SUM(R11:R20)=0,"",IF(S22&gt;=$D$25,"Áno","Nie"))</f>
        <v/>
      </c>
      <c r="T23" s="21"/>
      <c r="U23" s="21" t="str">
        <f>IF(SUM(T11:T20)=0,"",IF(U22&gt;=$D$25,"Áno","Nie"))</f>
        <v/>
      </c>
      <c r="V23" s="21"/>
      <c r="W23" s="21" t="str">
        <f>IF(SUM(V11:V20)=0,"",IF(W22&gt;=$D$25,"Áno","Nie"))</f>
        <v/>
      </c>
      <c r="X23" s="21"/>
      <c r="Y23" s="21" t="str">
        <f>IF(SUM(X11:X20)=0,"",IF(Y22&gt;=$D$25,"Áno","Nie"))</f>
        <v/>
      </c>
      <c r="Z23" s="21"/>
      <c r="AA23" s="21" t="str">
        <f>IF(SUM(Z11:Z20)=0,"",IF(AA22&gt;=$D$25,"Áno","Nie"))</f>
        <v/>
      </c>
    </row>
    <row r="24" spans="2:57" s="10" customFormat="1" ht="17.100000000000001" customHeight="1"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  <c r="AC24" s="7"/>
      <c r="AD24" s="7"/>
      <c r="AE24" s="7"/>
      <c r="AF24" s="7"/>
    </row>
    <row r="25" spans="2:57" s="10" customFormat="1" ht="17.100000000000001" customHeight="1">
      <c r="C25" s="20" t="s">
        <v>92</v>
      </c>
      <c r="D25" s="8" t="str">
        <f>IF($G$4="A",3.2,IF($G$4="B",2.5,IF($G$4="C",1.6,IF($G$4="D",0,""))))</f>
        <v/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7"/>
      <c r="AC25" s="7"/>
      <c r="AD25" s="7"/>
      <c r="AE25" s="7"/>
      <c r="AF25" s="7"/>
    </row>
    <row r="26" spans="2:57" s="10" customFormat="1" ht="17.100000000000001" customHeight="1"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7"/>
      <c r="AC26" s="7"/>
      <c r="AD26" s="7"/>
      <c r="AE26" s="7"/>
      <c r="AF26" s="7"/>
    </row>
    <row r="27" spans="2:57" s="10" customFormat="1" ht="17.100000000000001" customHeight="1">
      <c r="B27" s="22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7"/>
      <c r="AC27" s="7"/>
      <c r="AD27" s="7"/>
      <c r="AE27" s="7"/>
      <c r="AF27" s="7"/>
    </row>
    <row r="28" spans="2:57" s="10" customFormat="1" ht="17.100000000000001" customHeight="1"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7"/>
      <c r="AC28" s="7"/>
      <c r="AD28" s="7"/>
      <c r="AE28" s="7"/>
      <c r="AF28" s="7"/>
    </row>
    <row r="29" spans="2:57" s="10" customFormat="1" ht="17.100000000000001" customHeight="1"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7"/>
      <c r="AC29" s="7"/>
      <c r="AD29" s="7"/>
      <c r="AE29" s="7"/>
      <c r="AF29" s="7"/>
    </row>
    <row r="30" spans="2:57" s="10" customFormat="1" ht="17.100000000000001" customHeight="1"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7"/>
      <c r="AC30" s="7"/>
      <c r="AD30" s="7"/>
      <c r="AE30" s="7"/>
      <c r="AF30" s="7"/>
    </row>
    <row r="31" spans="2:57" s="10" customFormat="1" ht="17.100000000000001" customHeight="1"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7"/>
      <c r="AC31" s="7"/>
      <c r="AD31" s="7"/>
      <c r="AE31" s="7"/>
      <c r="AF31" s="7"/>
    </row>
    <row r="32" spans="2:57" s="10" customFormat="1" ht="17.100000000000001" customHeight="1"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7"/>
      <c r="AC32" s="7"/>
      <c r="AD32" s="7"/>
      <c r="AE32" s="7"/>
      <c r="AF32" s="7"/>
    </row>
    <row r="33" spans="3:32" s="10" customFormat="1" ht="17.100000000000001" customHeight="1"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7"/>
      <c r="AC33" s="7"/>
      <c r="AD33" s="7"/>
      <c r="AE33" s="7"/>
      <c r="AF33" s="7"/>
    </row>
    <row r="34" spans="3:32" s="10" customFormat="1" ht="17.100000000000001" customHeight="1"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7"/>
      <c r="AC34" s="7"/>
      <c r="AD34" s="7"/>
      <c r="AE34" s="7"/>
      <c r="AF34" s="7"/>
    </row>
    <row r="35" spans="3:32" s="10" customFormat="1" ht="17.100000000000001" customHeight="1"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7"/>
      <c r="AC35" s="7"/>
      <c r="AD35" s="7"/>
      <c r="AE35" s="7"/>
      <c r="AF35" s="7"/>
    </row>
    <row r="36" spans="3:32" s="10" customFormat="1" ht="17.100000000000001" customHeight="1"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  <c r="AC36" s="7"/>
      <c r="AD36" s="7"/>
      <c r="AE36" s="7"/>
      <c r="AF36" s="7"/>
    </row>
    <row r="37" spans="3:32" s="10" customFormat="1" ht="17.100000000000001" customHeight="1"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7"/>
      <c r="AC37" s="7"/>
      <c r="AD37" s="7"/>
      <c r="AE37" s="7"/>
      <c r="AF37" s="7"/>
    </row>
    <row r="38" spans="3:32" s="10" customFormat="1" ht="17.100000000000001" customHeight="1"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7"/>
      <c r="AC38" s="7"/>
      <c r="AD38" s="7"/>
      <c r="AE38" s="7"/>
      <c r="AF38" s="7"/>
    </row>
    <row r="39" spans="3:32" s="10" customFormat="1" ht="17.100000000000001" customHeight="1"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7"/>
      <c r="AC39" s="7"/>
      <c r="AD39" s="7"/>
      <c r="AE39" s="7"/>
      <c r="AF39" s="7"/>
    </row>
    <row r="40" spans="3:32" s="10" customFormat="1" ht="17.100000000000001" customHeight="1">
      <c r="C40" s="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7"/>
      <c r="AC40" s="7"/>
      <c r="AD40" s="7"/>
      <c r="AE40" s="7"/>
      <c r="AF40" s="7"/>
    </row>
    <row r="41" spans="3:32" s="10" customFormat="1" ht="17.100000000000001" customHeight="1"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7"/>
      <c r="AC41" s="7"/>
      <c r="AD41" s="7"/>
      <c r="AE41" s="7"/>
      <c r="AF41" s="7"/>
    </row>
    <row r="42" spans="3:32" s="10" customFormat="1" ht="17.100000000000001" customHeight="1"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7"/>
      <c r="AC42" s="7"/>
      <c r="AD42" s="7"/>
      <c r="AE42" s="7"/>
      <c r="AF42" s="7"/>
    </row>
    <row r="43" spans="3:32" s="10" customFormat="1" ht="17.100000000000001" customHeight="1"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7"/>
      <c r="AC43" s="7"/>
      <c r="AD43" s="7"/>
      <c r="AE43" s="7"/>
      <c r="AF43" s="7"/>
    </row>
    <row r="44" spans="3:32" s="10" customFormat="1" ht="17.100000000000001" customHeight="1">
      <c r="C44" s="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7"/>
      <c r="AC44" s="7"/>
      <c r="AD44" s="7"/>
      <c r="AE44" s="7"/>
      <c r="AF44" s="7"/>
    </row>
    <row r="45" spans="3:32" s="10" customFormat="1" ht="17.100000000000001" customHeight="1"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7"/>
      <c r="AC45" s="7"/>
      <c r="AD45" s="7"/>
      <c r="AE45" s="7"/>
      <c r="AF45" s="7"/>
    </row>
    <row r="46" spans="3:32" s="10" customFormat="1" ht="17.100000000000001" customHeight="1">
      <c r="C46" s="7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7"/>
      <c r="AC46" s="7"/>
      <c r="AD46" s="7"/>
      <c r="AE46" s="7"/>
      <c r="AF46" s="7"/>
    </row>
    <row r="47" spans="3:32" s="10" customFormat="1" ht="17.100000000000001" customHeight="1">
      <c r="C47" s="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7"/>
      <c r="AC47" s="7"/>
      <c r="AD47" s="7"/>
      <c r="AE47" s="7"/>
      <c r="AF47" s="7"/>
    </row>
    <row r="48" spans="3:32" s="10" customFormat="1" ht="17.100000000000001" customHeight="1"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7"/>
      <c r="AC48" s="7"/>
      <c r="AD48" s="7"/>
      <c r="AE48" s="7"/>
      <c r="AF48" s="7"/>
    </row>
    <row r="49" spans="3:32" s="10" customFormat="1" ht="17.100000000000001" customHeight="1">
      <c r="C49" s="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7"/>
      <c r="AC49" s="7"/>
      <c r="AD49" s="7"/>
      <c r="AE49" s="7"/>
      <c r="AF49" s="7"/>
    </row>
    <row r="50" spans="3:32" s="10" customFormat="1" ht="17.100000000000001" customHeight="1">
      <c r="C50" s="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7"/>
      <c r="AC50" s="7"/>
      <c r="AD50" s="7"/>
      <c r="AE50" s="7"/>
      <c r="AF50" s="7"/>
    </row>
    <row r="51" spans="3:32" s="10" customFormat="1" ht="17.100000000000001" customHeight="1">
      <c r="C51" s="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7"/>
      <c r="AC51" s="7"/>
      <c r="AD51" s="7"/>
      <c r="AE51" s="7"/>
      <c r="AF51" s="7"/>
    </row>
    <row r="52" spans="3:32" s="10" customFormat="1" ht="17.100000000000001" customHeight="1">
      <c r="C52" s="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7"/>
      <c r="AC52" s="7"/>
      <c r="AD52" s="7"/>
      <c r="AE52" s="7"/>
      <c r="AF52" s="7"/>
    </row>
    <row r="53" spans="3:32" s="10" customFormat="1" ht="17.100000000000001" customHeight="1"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7"/>
      <c r="AC53" s="7"/>
      <c r="AD53" s="7"/>
      <c r="AE53" s="7"/>
      <c r="AF53" s="7"/>
    </row>
    <row r="54" spans="3:32" s="10" customFormat="1" ht="17.100000000000001" customHeight="1"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7"/>
      <c r="AC54" s="7"/>
      <c r="AD54" s="7"/>
      <c r="AE54" s="7"/>
      <c r="AF54" s="7"/>
    </row>
    <row r="55" spans="3:32" s="10" customFormat="1" ht="17.100000000000001" customHeight="1"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7"/>
      <c r="AC55" s="7"/>
      <c r="AD55" s="7"/>
      <c r="AE55" s="7"/>
      <c r="AF55" s="7"/>
    </row>
    <row r="56" spans="3:32" s="10" customFormat="1" ht="17.100000000000001" customHeight="1">
      <c r="C56" s="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7"/>
      <c r="AC56" s="7"/>
      <c r="AD56" s="7"/>
      <c r="AE56" s="7"/>
      <c r="AF56" s="7"/>
    </row>
    <row r="57" spans="3:32" s="10" customFormat="1" ht="17.100000000000001" customHeight="1">
      <c r="C57" s="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  <c r="AC57" s="7"/>
      <c r="AD57" s="7"/>
      <c r="AE57" s="7"/>
      <c r="AF57" s="7"/>
    </row>
    <row r="58" spans="3:32" s="10" customFormat="1" ht="17.100000000000001" customHeight="1">
      <c r="C58" s="7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7"/>
      <c r="AC58" s="7"/>
      <c r="AD58" s="7"/>
      <c r="AE58" s="7"/>
      <c r="AF58" s="7"/>
    </row>
    <row r="59" spans="3:32" s="10" customFormat="1" ht="17.100000000000001" customHeight="1">
      <c r="C59" s="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7"/>
      <c r="AC59" s="7"/>
      <c r="AD59" s="7"/>
      <c r="AE59" s="7"/>
      <c r="AF59" s="7"/>
    </row>
    <row r="60" spans="3:32" s="10" customFormat="1" ht="17.100000000000001" customHeight="1"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7"/>
      <c r="AC60" s="7"/>
      <c r="AD60" s="7"/>
      <c r="AE60" s="7"/>
      <c r="AF60" s="7"/>
    </row>
  </sheetData>
  <sheetProtection selectLockedCells="1"/>
  <mergeCells count="26">
    <mergeCell ref="B8:B10"/>
    <mergeCell ref="C8:C10"/>
    <mergeCell ref="D8:AA8"/>
    <mergeCell ref="P9:Q9"/>
    <mergeCell ref="R9:S9"/>
    <mergeCell ref="T9:U9"/>
    <mergeCell ref="AB8:AB10"/>
    <mergeCell ref="AC8:AC10"/>
    <mergeCell ref="D9:E9"/>
    <mergeCell ref="F9:G9"/>
    <mergeCell ref="H9:I9"/>
    <mergeCell ref="J9:K9"/>
    <mergeCell ref="L9:M9"/>
    <mergeCell ref="N9:O9"/>
    <mergeCell ref="V9:W9"/>
    <mergeCell ref="X9:Y9"/>
    <mergeCell ref="Z9:AA9"/>
    <mergeCell ref="D7:AA7"/>
    <mergeCell ref="G2:M2"/>
    <mergeCell ref="R2:U2"/>
    <mergeCell ref="R3:U3"/>
    <mergeCell ref="G3:M3"/>
    <mergeCell ref="D5:H5"/>
    <mergeCell ref="I5:M5"/>
    <mergeCell ref="O5:P5"/>
    <mergeCell ref="Q5:T5"/>
  </mergeCells>
  <conditionalFormatting sqref="D23:AA23">
    <cfRule type="cellIs" dxfId="32" priority="49" operator="equal">
      <formula>"Yes"</formula>
    </cfRule>
  </conditionalFormatting>
  <conditionalFormatting sqref="Y27 D23:AA23">
    <cfRule type="cellIs" dxfId="31" priority="48" operator="equal">
      <formula>"No"</formula>
    </cfRule>
  </conditionalFormatting>
  <dataValidations count="5">
    <dataValidation type="list" allowBlank="1" showInputMessage="1" showErrorMessage="1" sqref="R6" xr:uid="{00000000-0002-0000-0200-000000000000}">
      <formula1>"Project, Programme, Portfolio"</formula1>
    </dataValidation>
    <dataValidation type="list" allowBlank="1" showDropDown="1" showInputMessage="1" showErrorMessage="1" sqref="D6:P6" xr:uid="{00000000-0002-0000-0200-000001000000}">
      <formula1>"A, B, C, D"</formula1>
    </dataValidation>
    <dataValidation type="whole" allowBlank="1" showInputMessage="1" showErrorMessage="1" sqref="K11:K20 G11:G20 C11 E11:E20 Y11:Y20 W11:W20 I11:I20 U11:U20 AA11:AA20 S11:S20 Q11:Q20 O11:O20 M11:M20" xr:uid="{00000000-0002-0000-0200-000002000000}">
      <formula1>1</formula1>
      <formula2>4</formula2>
    </dataValidation>
    <dataValidation type="list" allowBlank="1" showDropDown="1" showInputMessage="1" showErrorMessage="1" sqref="T6:V6 H4:J4" xr:uid="{00000000-0002-0000-0200-000003000000}">
      <formula1>"A, B, C"</formula1>
    </dataValidation>
    <dataValidation allowBlank="1" showDropDown="1" showInputMessage="1" showErrorMessage="1" sqref="G4" xr:uid="{00000000-0002-0000-0200-000004000000}"/>
  </dataValidations>
  <pageMargins left="0.79000000000000015" right="0.79000000000000015" top="0.79000000000000015" bottom="0.79000000000000015" header="0.79000000000000015" footer="0.79000000000000015"/>
  <pageSetup paperSize="9" orientation="portrait" horizontalDpi="4294967292" verticalDpi="4294967292"/>
  <headerFooter>
    <oddFooter>&amp;L&amp;K000000IPMA ICR Handbook_x000D_&amp;KFF0000IPMA Internal Document&amp;C&amp;K000000&amp;P of &amp;N&amp;R&amp;K000000Management Complexity Ratings_x000D_v0.5, 30.05.2016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56"/>
  <sheetViews>
    <sheetView zoomScaleNormal="100" workbookViewId="0">
      <selection activeCell="C2" sqref="C2"/>
    </sheetView>
  </sheetViews>
  <sheetFormatPr defaultColWidth="10.85546875" defaultRowHeight="12.75"/>
  <cols>
    <col min="1" max="1" width="2.85546875" style="7" customWidth="1"/>
    <col min="2" max="2" width="3.85546875" style="10" customWidth="1"/>
    <col min="3" max="3" width="41.28515625" style="7" customWidth="1"/>
    <col min="4" max="5" width="11.7109375" style="7" customWidth="1"/>
    <col min="6" max="6" width="11.42578125" style="7" customWidth="1"/>
    <col min="7" max="7" width="11.5703125" style="7" customWidth="1"/>
    <col min="8" max="8" width="5.42578125" style="8" customWidth="1"/>
    <col min="9" max="12" width="4.85546875" style="8" customWidth="1"/>
    <col min="13" max="13" width="7" style="8" customWidth="1"/>
    <col min="14" max="19" width="4.85546875" style="8" customWidth="1"/>
    <col min="20" max="20" width="40.85546875" style="7" customWidth="1"/>
    <col min="21" max="21" width="45" style="7" customWidth="1"/>
    <col min="22" max="16384" width="10.85546875" style="7"/>
  </cols>
  <sheetData>
    <row r="1" spans="1:21">
      <c r="A1" s="175"/>
      <c r="B1" s="176"/>
      <c r="C1" s="175"/>
      <c r="D1" s="175"/>
      <c r="E1" s="175"/>
      <c r="F1" s="175"/>
      <c r="G1" s="175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75"/>
      <c r="U1" s="175"/>
    </row>
    <row r="2" spans="1:21" s="2" customFormat="1" ht="20.100000000000001" customHeight="1">
      <c r="A2" s="177"/>
      <c r="B2" s="178"/>
      <c r="C2" s="177" t="s">
        <v>26</v>
      </c>
      <c r="D2" s="198"/>
      <c r="E2" s="368" t="s">
        <v>27</v>
      </c>
      <c r="F2" s="369"/>
      <c r="G2" s="369"/>
      <c r="H2" s="199"/>
      <c r="I2" s="199"/>
      <c r="J2" s="199"/>
      <c r="K2" s="223" t="s">
        <v>28</v>
      </c>
      <c r="L2" s="340">
        <v>43846</v>
      </c>
      <c r="M2" s="341"/>
      <c r="N2" s="194"/>
      <c r="O2" s="177"/>
      <c r="P2" s="370"/>
      <c r="Q2" s="370"/>
      <c r="R2" s="370"/>
      <c r="S2" s="370"/>
      <c r="T2" s="177"/>
      <c r="U2" s="177"/>
    </row>
    <row r="3" spans="1:21" s="2" customFormat="1" ht="20.100000000000001" customHeight="1">
      <c r="A3" s="177"/>
      <c r="B3" s="178"/>
      <c r="C3" s="177"/>
      <c r="D3" s="198"/>
      <c r="E3" s="224" t="s">
        <v>104</v>
      </c>
      <c r="F3" s="225"/>
      <c r="G3" s="226"/>
      <c r="H3" s="199"/>
      <c r="I3" s="202" t="s">
        <v>29</v>
      </c>
      <c r="J3" s="199"/>
      <c r="K3" s="199"/>
      <c r="L3" s="193"/>
      <c r="M3" s="194"/>
      <c r="N3" s="194"/>
      <c r="O3" s="200"/>
      <c r="P3" s="370"/>
      <c r="Q3" s="370"/>
      <c r="R3" s="370"/>
      <c r="S3" s="370"/>
      <c r="T3" s="177"/>
      <c r="U3" s="177"/>
    </row>
    <row r="4" spans="1:21" s="2" customFormat="1" ht="20.100000000000001" customHeight="1">
      <c r="A4" s="177"/>
      <c r="B4" s="178"/>
      <c r="C4" s="179" t="s">
        <v>30</v>
      </c>
      <c r="D4" s="198"/>
      <c r="E4" s="202" t="s">
        <v>31</v>
      </c>
      <c r="F4" s="227" t="s">
        <v>105</v>
      </c>
      <c r="G4" s="198"/>
      <c r="H4" s="322" t="s">
        <v>106</v>
      </c>
      <c r="I4" s="373"/>
      <c r="J4" s="374"/>
      <c r="K4" s="201"/>
      <c r="L4" s="194"/>
      <c r="M4" s="194"/>
      <c r="N4" s="194"/>
      <c r="O4" s="194"/>
      <c r="P4" s="200"/>
      <c r="Q4" s="193"/>
      <c r="R4" s="194"/>
      <c r="S4" s="194"/>
      <c r="T4" s="177"/>
      <c r="U4" s="177"/>
    </row>
    <row r="5" spans="1:21" ht="25.15" customHeight="1">
      <c r="A5" s="175"/>
      <c r="B5" s="176"/>
      <c r="C5" s="175"/>
      <c r="D5" s="371" t="s">
        <v>33</v>
      </c>
      <c r="E5" s="372"/>
      <c r="F5" s="318">
        <v>43873</v>
      </c>
      <c r="G5" s="319"/>
      <c r="H5" s="325" t="s">
        <v>34</v>
      </c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7"/>
      <c r="U5" s="175"/>
    </row>
    <row r="6" spans="1:21" s="6" customFormat="1" ht="21.95" customHeight="1">
      <c r="A6" s="203"/>
      <c r="B6" s="313" t="s">
        <v>35</v>
      </c>
      <c r="C6" s="328" t="s">
        <v>36</v>
      </c>
      <c r="D6" s="329"/>
      <c r="E6" s="329"/>
      <c r="F6" s="329"/>
      <c r="G6" s="330"/>
      <c r="H6" s="375" t="s">
        <v>37</v>
      </c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64"/>
      <c r="T6" s="315" t="s">
        <v>38</v>
      </c>
      <c r="U6" s="315" t="s">
        <v>100</v>
      </c>
    </row>
    <row r="7" spans="1:21" s="6" customFormat="1" ht="30" customHeight="1">
      <c r="A7" s="203"/>
      <c r="B7" s="314"/>
      <c r="C7" s="331"/>
      <c r="D7" s="332"/>
      <c r="E7" s="332"/>
      <c r="F7" s="332"/>
      <c r="G7" s="333"/>
      <c r="H7" s="53" t="s">
        <v>40</v>
      </c>
      <c r="I7" s="53" t="s">
        <v>41</v>
      </c>
      <c r="J7" s="53" t="s">
        <v>42</v>
      </c>
      <c r="K7" s="53" t="s">
        <v>43</v>
      </c>
      <c r="L7" s="53" t="s">
        <v>44</v>
      </c>
      <c r="M7" s="53" t="s">
        <v>45</v>
      </c>
      <c r="N7" s="53" t="s">
        <v>46</v>
      </c>
      <c r="O7" s="53" t="s">
        <v>47</v>
      </c>
      <c r="P7" s="53" t="s">
        <v>48</v>
      </c>
      <c r="Q7" s="53" t="s">
        <v>49</v>
      </c>
      <c r="R7" s="53" t="s">
        <v>50</v>
      </c>
      <c r="S7" s="53" t="s">
        <v>51</v>
      </c>
      <c r="T7" s="316"/>
      <c r="U7" s="316"/>
    </row>
    <row r="8" spans="1:21" ht="39.950000000000003" customHeight="1">
      <c r="A8" s="175"/>
      <c r="B8" s="18">
        <v>1</v>
      </c>
      <c r="C8" s="342" t="s">
        <v>52</v>
      </c>
      <c r="D8" s="343"/>
      <c r="E8" s="343"/>
      <c r="F8" s="343"/>
      <c r="G8" s="344"/>
      <c r="H8" s="29">
        <v>3</v>
      </c>
      <c r="I8" s="29">
        <v>1</v>
      </c>
      <c r="J8" s="29">
        <v>3</v>
      </c>
      <c r="K8" s="29">
        <v>1</v>
      </c>
      <c r="L8" s="29">
        <v>2</v>
      </c>
      <c r="M8" s="29"/>
      <c r="N8" s="29"/>
      <c r="O8" s="29"/>
      <c r="P8" s="29"/>
      <c r="Q8" s="29"/>
      <c r="R8" s="29"/>
      <c r="S8" s="29"/>
      <c r="T8" s="48"/>
      <c r="U8" s="17" t="s">
        <v>107</v>
      </c>
    </row>
    <row r="9" spans="1:21" ht="51" customHeight="1">
      <c r="A9" s="175"/>
      <c r="B9" s="18">
        <v>2</v>
      </c>
      <c r="C9" s="342" t="s">
        <v>56</v>
      </c>
      <c r="D9" s="343"/>
      <c r="E9" s="343"/>
      <c r="F9" s="343"/>
      <c r="G9" s="344"/>
      <c r="H9" s="29">
        <v>3</v>
      </c>
      <c r="I9" s="29">
        <v>2</v>
      </c>
      <c r="J9" s="29">
        <v>2</v>
      </c>
      <c r="K9" s="29">
        <v>2</v>
      </c>
      <c r="L9" s="29">
        <v>2</v>
      </c>
      <c r="M9" s="29"/>
      <c r="N9" s="29"/>
      <c r="O9" s="29"/>
      <c r="P9" s="29"/>
      <c r="Q9" s="29"/>
      <c r="R9" s="29"/>
      <c r="S9" s="29"/>
      <c r="T9" s="48"/>
      <c r="U9" s="17" t="s">
        <v>57</v>
      </c>
    </row>
    <row r="10" spans="1:21" ht="50.25" customHeight="1">
      <c r="A10" s="175"/>
      <c r="B10" s="18">
        <v>3</v>
      </c>
      <c r="C10" s="342" t="s">
        <v>60</v>
      </c>
      <c r="D10" s="343"/>
      <c r="E10" s="343"/>
      <c r="F10" s="343"/>
      <c r="G10" s="344"/>
      <c r="H10" s="29">
        <v>3</v>
      </c>
      <c r="I10" s="29">
        <v>3</v>
      </c>
      <c r="J10" s="29">
        <v>3</v>
      </c>
      <c r="K10" s="29">
        <v>3</v>
      </c>
      <c r="L10" s="29">
        <v>3</v>
      </c>
      <c r="M10" s="29"/>
      <c r="N10" s="29"/>
      <c r="O10" s="29"/>
      <c r="P10" s="29"/>
      <c r="Q10" s="29"/>
      <c r="R10" s="29"/>
      <c r="S10" s="29"/>
      <c r="T10" s="48"/>
      <c r="U10" s="17" t="s">
        <v>61</v>
      </c>
    </row>
    <row r="11" spans="1:21" ht="37.5" customHeight="1">
      <c r="A11" s="175"/>
      <c r="B11" s="18">
        <v>4</v>
      </c>
      <c r="C11" s="342" t="s">
        <v>64</v>
      </c>
      <c r="D11" s="343"/>
      <c r="E11" s="343"/>
      <c r="F11" s="343"/>
      <c r="G11" s="344"/>
      <c r="H11" s="29">
        <v>4</v>
      </c>
      <c r="I11" s="29">
        <v>2</v>
      </c>
      <c r="J11" s="29">
        <v>3</v>
      </c>
      <c r="K11" s="29">
        <v>3</v>
      </c>
      <c r="L11" s="29">
        <v>4</v>
      </c>
      <c r="M11" s="29"/>
      <c r="N11" s="29"/>
      <c r="O11" s="29"/>
      <c r="P11" s="29"/>
      <c r="Q11" s="29"/>
      <c r="R11" s="29"/>
      <c r="S11" s="29"/>
      <c r="T11" s="48"/>
      <c r="U11" s="17" t="s">
        <v>65</v>
      </c>
    </row>
    <row r="12" spans="1:21" s="19" customFormat="1" ht="77.099999999999994" customHeight="1">
      <c r="A12" s="204"/>
      <c r="B12" s="18">
        <v>5</v>
      </c>
      <c r="C12" s="342" t="s">
        <v>68</v>
      </c>
      <c r="D12" s="343"/>
      <c r="E12" s="343"/>
      <c r="F12" s="343"/>
      <c r="G12" s="344"/>
      <c r="H12" s="29">
        <v>3</v>
      </c>
      <c r="I12" s="29">
        <v>2</v>
      </c>
      <c r="J12" s="29">
        <v>2</v>
      </c>
      <c r="K12" s="29">
        <v>3</v>
      </c>
      <c r="L12" s="29">
        <v>3</v>
      </c>
      <c r="M12" s="29"/>
      <c r="N12" s="29"/>
      <c r="O12" s="29"/>
      <c r="P12" s="29"/>
      <c r="Q12" s="29"/>
      <c r="R12" s="29"/>
      <c r="S12" s="29"/>
      <c r="T12" s="48"/>
      <c r="U12" s="17" t="s">
        <v>69</v>
      </c>
    </row>
    <row r="13" spans="1:21" ht="48.75" customHeight="1">
      <c r="A13" s="175"/>
      <c r="B13" s="18">
        <v>6</v>
      </c>
      <c r="C13" s="342" t="s">
        <v>72</v>
      </c>
      <c r="D13" s="343"/>
      <c r="E13" s="343"/>
      <c r="F13" s="343"/>
      <c r="G13" s="344"/>
      <c r="H13" s="29">
        <v>3</v>
      </c>
      <c r="I13" s="29">
        <v>3</v>
      </c>
      <c r="J13" s="29">
        <v>3</v>
      </c>
      <c r="K13" s="29">
        <v>3</v>
      </c>
      <c r="L13" s="29">
        <v>3</v>
      </c>
      <c r="M13" s="55"/>
      <c r="N13" s="55"/>
      <c r="O13" s="55"/>
      <c r="P13" s="55"/>
      <c r="Q13" s="55"/>
      <c r="R13" s="55"/>
      <c r="S13" s="55"/>
      <c r="T13" s="48"/>
      <c r="U13" s="17" t="s">
        <v>73</v>
      </c>
    </row>
    <row r="14" spans="1:21" ht="54" customHeight="1">
      <c r="A14" s="175"/>
      <c r="B14" s="18">
        <v>7</v>
      </c>
      <c r="C14" s="342" t="s">
        <v>76</v>
      </c>
      <c r="D14" s="343"/>
      <c r="E14" s="343"/>
      <c r="F14" s="343"/>
      <c r="G14" s="344"/>
      <c r="H14" s="29">
        <v>3</v>
      </c>
      <c r="I14" s="29">
        <v>2</v>
      </c>
      <c r="J14" s="29">
        <v>2</v>
      </c>
      <c r="K14" s="29">
        <v>3</v>
      </c>
      <c r="L14" s="29">
        <v>2</v>
      </c>
      <c r="M14" s="55"/>
      <c r="N14" s="55"/>
      <c r="O14" s="55"/>
      <c r="P14" s="55"/>
      <c r="Q14" s="55"/>
      <c r="R14" s="55"/>
      <c r="S14" s="55"/>
      <c r="T14" s="48"/>
      <c r="U14" s="17" t="s">
        <v>77</v>
      </c>
    </row>
    <row r="15" spans="1:21" ht="54.95" customHeight="1">
      <c r="A15" s="175"/>
      <c r="B15" s="18">
        <v>8</v>
      </c>
      <c r="C15" s="342" t="s">
        <v>80</v>
      </c>
      <c r="D15" s="343"/>
      <c r="E15" s="343"/>
      <c r="F15" s="343"/>
      <c r="G15" s="344"/>
      <c r="H15" s="29">
        <v>3</v>
      </c>
      <c r="I15" s="29">
        <v>2</v>
      </c>
      <c r="J15" s="29">
        <v>3</v>
      </c>
      <c r="K15" s="29">
        <v>3</v>
      </c>
      <c r="L15" s="29">
        <v>2</v>
      </c>
      <c r="M15" s="55"/>
      <c r="N15" s="55"/>
      <c r="O15" s="55"/>
      <c r="P15" s="55"/>
      <c r="Q15" s="55"/>
      <c r="R15" s="55"/>
      <c r="S15" s="55"/>
      <c r="T15" s="48"/>
      <c r="U15" s="17" t="s">
        <v>81</v>
      </c>
    </row>
    <row r="16" spans="1:21" ht="51.95" customHeight="1">
      <c r="A16" s="175"/>
      <c r="B16" s="18">
        <v>9</v>
      </c>
      <c r="C16" s="342" t="s">
        <v>84</v>
      </c>
      <c r="D16" s="343"/>
      <c r="E16" s="343"/>
      <c r="F16" s="343"/>
      <c r="G16" s="344"/>
      <c r="H16" s="29">
        <v>3</v>
      </c>
      <c r="I16" s="29">
        <v>2</v>
      </c>
      <c r="J16" s="29">
        <v>3</v>
      </c>
      <c r="K16" s="29">
        <v>3</v>
      </c>
      <c r="L16" s="29">
        <v>2</v>
      </c>
      <c r="M16" s="55"/>
      <c r="N16" s="55"/>
      <c r="O16" s="55"/>
      <c r="P16" s="55"/>
      <c r="Q16" s="55"/>
      <c r="R16" s="55"/>
      <c r="S16" s="55"/>
      <c r="T16" s="48"/>
      <c r="U16" s="17" t="s">
        <v>85</v>
      </c>
    </row>
    <row r="17" spans="1:21" ht="57" customHeight="1">
      <c r="A17" s="175"/>
      <c r="B17" s="18">
        <v>10</v>
      </c>
      <c r="C17" s="342" t="s">
        <v>88</v>
      </c>
      <c r="D17" s="343"/>
      <c r="E17" s="343"/>
      <c r="F17" s="343"/>
      <c r="G17" s="344"/>
      <c r="H17" s="29">
        <v>3</v>
      </c>
      <c r="I17" s="29">
        <v>2</v>
      </c>
      <c r="J17" s="29">
        <v>2</v>
      </c>
      <c r="K17" s="29">
        <v>3</v>
      </c>
      <c r="L17" s="29">
        <v>2</v>
      </c>
      <c r="M17" s="55"/>
      <c r="N17" s="55"/>
      <c r="O17" s="55"/>
      <c r="P17" s="55"/>
      <c r="Q17" s="55"/>
      <c r="R17" s="55"/>
      <c r="S17" s="55"/>
      <c r="T17" s="48"/>
      <c r="U17" s="17" t="s">
        <v>89</v>
      </c>
    </row>
    <row r="18" spans="1:21" ht="17.100000000000001" customHeight="1">
      <c r="A18" s="175"/>
      <c r="B18" s="56"/>
      <c r="C18" s="57"/>
      <c r="D18" s="57"/>
      <c r="E18" s="57"/>
      <c r="F18" s="57"/>
      <c r="G18" s="57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7"/>
      <c r="U18" s="175"/>
    </row>
    <row r="19" spans="1:21" ht="17.100000000000001" customHeight="1">
      <c r="A19" s="175"/>
      <c r="B19" s="176"/>
      <c r="C19" s="205" t="s">
        <v>108</v>
      </c>
      <c r="D19" s="197">
        <f>IF($F$4="A",3.2,IF($F$4="B",2.5,IF($F$4="C",1.6,IF($F$4="D",0,""))))</f>
        <v>2.5</v>
      </c>
      <c r="E19" s="175"/>
      <c r="F19" s="206"/>
      <c r="G19" s="207" t="s">
        <v>93</v>
      </c>
      <c r="H19" s="208">
        <f t="shared" ref="H19:S19" si="0">IF(SUM(H8,H9,H10,H11,H12,H13,H14,H15,H16,H17)=0,"",AVERAGE(H8,H9,H10,H11,H12,H13,H14,H15,H16,H17))</f>
        <v>3.1</v>
      </c>
      <c r="I19" s="208">
        <f t="shared" si="0"/>
        <v>2.1</v>
      </c>
      <c r="J19" s="208">
        <f t="shared" si="0"/>
        <v>2.6</v>
      </c>
      <c r="K19" s="208">
        <f t="shared" si="0"/>
        <v>2.7</v>
      </c>
      <c r="L19" s="208">
        <f t="shared" si="0"/>
        <v>2.5</v>
      </c>
      <c r="M19" s="208" t="str">
        <f t="shared" si="0"/>
        <v/>
      </c>
      <c r="N19" s="208" t="str">
        <f t="shared" si="0"/>
        <v/>
      </c>
      <c r="O19" s="208" t="str">
        <f t="shared" si="0"/>
        <v/>
      </c>
      <c r="P19" s="208" t="str">
        <f t="shared" si="0"/>
        <v/>
      </c>
      <c r="Q19" s="208" t="str">
        <f t="shared" si="0"/>
        <v/>
      </c>
      <c r="R19" s="208" t="str">
        <f t="shared" si="0"/>
        <v/>
      </c>
      <c r="S19" s="208" t="str">
        <f t="shared" si="0"/>
        <v/>
      </c>
      <c r="T19" s="175"/>
      <c r="U19" s="175"/>
    </row>
    <row r="20" spans="1:21" ht="17.100000000000001" customHeight="1">
      <c r="A20" s="175"/>
      <c r="B20" s="176"/>
      <c r="C20" s="175"/>
      <c r="D20" s="175"/>
      <c r="E20" s="175"/>
      <c r="F20" s="206"/>
      <c r="G20" s="207" t="s">
        <v>94</v>
      </c>
      <c r="H20" s="209" t="str">
        <f>IF(SUM(H19)=0,"",IF(H19&gt;=$D$19,"Áno","Nie"))</f>
        <v>Áno</v>
      </c>
      <c r="I20" s="209" t="str">
        <f t="shared" ref="I20:S20" si="1">IF(SUM(I19)=0,"",IF(I19&gt;=$D$19,"Áno","Nie"))</f>
        <v>Nie</v>
      </c>
      <c r="J20" s="209" t="str">
        <f t="shared" si="1"/>
        <v>Áno</v>
      </c>
      <c r="K20" s="209" t="str">
        <f t="shared" si="1"/>
        <v>Áno</v>
      </c>
      <c r="L20" s="209" t="str">
        <f t="shared" si="1"/>
        <v>Áno</v>
      </c>
      <c r="M20" s="209" t="str">
        <f t="shared" si="1"/>
        <v/>
      </c>
      <c r="N20" s="209" t="str">
        <f t="shared" si="1"/>
        <v/>
      </c>
      <c r="O20" s="209" t="str">
        <f t="shared" si="1"/>
        <v/>
      </c>
      <c r="P20" s="209" t="str">
        <f t="shared" si="1"/>
        <v/>
      </c>
      <c r="Q20" s="209" t="str">
        <f t="shared" si="1"/>
        <v/>
      </c>
      <c r="R20" s="209" t="str">
        <f t="shared" si="1"/>
        <v/>
      </c>
      <c r="S20" s="209" t="str">
        <f t="shared" si="1"/>
        <v/>
      </c>
      <c r="T20" s="175"/>
      <c r="U20" s="175"/>
    </row>
    <row r="21" spans="1:21" ht="17.100000000000001" customHeight="1">
      <c r="A21" s="175"/>
      <c r="B21" s="176"/>
      <c r="C21" s="175"/>
      <c r="D21" s="175"/>
      <c r="E21" s="175"/>
      <c r="F21" s="175"/>
      <c r="G21" s="175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75"/>
    </row>
    <row r="22" spans="1:21" ht="17.100000000000001" customHeight="1">
      <c r="A22" s="175"/>
      <c r="B22" s="176"/>
      <c r="C22" s="210"/>
      <c r="D22" s="175"/>
      <c r="E22" s="175"/>
      <c r="F22" s="175"/>
      <c r="G22" s="175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75"/>
    </row>
    <row r="23" spans="1:21" ht="17.100000000000001" customHeight="1">
      <c r="A23" s="175"/>
      <c r="B23" s="176"/>
      <c r="C23" s="175"/>
      <c r="D23" s="175"/>
      <c r="E23" s="175"/>
      <c r="F23" s="175"/>
      <c r="G23" s="175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75"/>
    </row>
    <row r="24" spans="1:21" ht="17.100000000000001" customHeight="1"/>
    <row r="25" spans="1:21" ht="17.100000000000001" customHeight="1"/>
    <row r="26" spans="1:21" ht="17.100000000000001" customHeight="1"/>
    <row r="27" spans="1:21" ht="17.100000000000001" customHeight="1"/>
    <row r="28" spans="1:21" ht="17.100000000000001" customHeight="1"/>
    <row r="29" spans="1:21" ht="17.100000000000001" customHeight="1"/>
    <row r="30" spans="1:21" ht="17.100000000000001" customHeight="1"/>
    <row r="31" spans="1:21" ht="17.100000000000001" customHeight="1"/>
    <row r="32" spans="1:21" ht="17.100000000000001" customHeight="1"/>
    <row r="33" spans="2:19" ht="17.100000000000001" customHeight="1"/>
    <row r="34" spans="2:19">
      <c r="B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2:19">
      <c r="B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2:19">
      <c r="B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2:19">
      <c r="B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2:19">
      <c r="B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2:19">
      <c r="B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2:19">
      <c r="B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2:19">
      <c r="B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2:19">
      <c r="B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2:19">
      <c r="B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2:19">
      <c r="B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2:19">
      <c r="B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2:19">
      <c r="B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2:19">
      <c r="B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2:19">
      <c r="B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="7" customFormat="1"/>
    <row r="50" s="7" customFormat="1"/>
    <row r="51" s="7" customFormat="1"/>
    <row r="52" s="7" customFormat="1"/>
    <row r="53" s="7" customFormat="1"/>
    <row r="54" s="7" customFormat="1"/>
    <row r="55" s="7" customFormat="1"/>
    <row r="56" s="7" customFormat="1"/>
  </sheetData>
  <mergeCells count="23">
    <mergeCell ref="U6:U7"/>
    <mergeCell ref="C17:G17"/>
    <mergeCell ref="C16:G16"/>
    <mergeCell ref="C13:G13"/>
    <mergeCell ref="C14:G14"/>
    <mergeCell ref="C15:G15"/>
    <mergeCell ref="C12:G12"/>
    <mergeCell ref="C9:G9"/>
    <mergeCell ref="C10:G10"/>
    <mergeCell ref="C11:G11"/>
    <mergeCell ref="B6:B7"/>
    <mergeCell ref="H6:S6"/>
    <mergeCell ref="T6:T7"/>
    <mergeCell ref="C6:G7"/>
    <mergeCell ref="C8:G8"/>
    <mergeCell ref="E2:G2"/>
    <mergeCell ref="P2:S2"/>
    <mergeCell ref="H5:S5"/>
    <mergeCell ref="D5:E5"/>
    <mergeCell ref="F5:G5"/>
    <mergeCell ref="L2:M2"/>
    <mergeCell ref="P3:S3"/>
    <mergeCell ref="H4:J4"/>
  </mergeCells>
  <conditionalFormatting sqref="H20">
    <cfRule type="cellIs" dxfId="30" priority="6" operator="equal">
      <formula>""</formula>
    </cfRule>
  </conditionalFormatting>
  <conditionalFormatting sqref="H20">
    <cfRule type="cellIs" dxfId="29" priority="5" stopIfTrue="1" operator="equal">
      <formula>"Áno"</formula>
    </cfRule>
  </conditionalFormatting>
  <conditionalFormatting sqref="H20">
    <cfRule type="cellIs" dxfId="28" priority="4" stopIfTrue="1" operator="equal">
      <formula>"Nie"</formula>
    </cfRule>
  </conditionalFormatting>
  <conditionalFormatting sqref="I20:S20">
    <cfRule type="cellIs" dxfId="27" priority="3" stopIfTrue="1" operator="equal">
      <formula>""</formula>
    </cfRule>
  </conditionalFormatting>
  <conditionalFormatting sqref="I20:S20">
    <cfRule type="cellIs" dxfId="26" priority="2" stopIfTrue="1" operator="equal">
      <formula>"Áno"</formula>
    </cfRule>
  </conditionalFormatting>
  <conditionalFormatting sqref="I20:S20">
    <cfRule type="cellIs" dxfId="25" priority="1" stopIfTrue="1" operator="equal">
      <formula>"Nie"</formula>
    </cfRule>
  </conditionalFormatting>
  <dataValidations count="3">
    <dataValidation type="list" allowBlank="1" showInputMessage="1" showErrorMessage="1" sqref="F4" xr:uid="{00000000-0002-0000-0300-000000000000}">
      <formula1>"A,B,C,D"</formula1>
    </dataValidation>
    <dataValidation type="list" allowBlank="1" showInputMessage="1" showErrorMessage="1" sqref="H4" xr:uid="{00000000-0002-0000-0300-000001000000}">
      <formula1>"Project, Programme, Portfolio"</formula1>
    </dataValidation>
    <dataValidation type="whole" allowBlank="1" showInputMessage="1" showErrorMessage="1" sqref="H8:L17" xr:uid="{00000000-0002-0000-0300-000002000000}">
      <formula1>1</formula1>
      <formula2>4</formula2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C60"/>
  <sheetViews>
    <sheetView zoomScaleNormal="100" workbookViewId="0">
      <pane xSplit="3" ySplit="10" topLeftCell="D11" activePane="bottomRight" state="frozen"/>
      <selection pane="bottomRight" activeCell="C2" sqref="C2"/>
      <selection pane="bottomLeft" activeCell="A11" sqref="A11"/>
      <selection pane="topRight" activeCell="D1" sqref="D1"/>
    </sheetView>
  </sheetViews>
  <sheetFormatPr defaultColWidth="10.85546875" defaultRowHeight="12.75"/>
  <cols>
    <col min="1" max="1" width="2.85546875" style="7" customWidth="1"/>
    <col min="2" max="2" width="3.85546875" style="10" customWidth="1"/>
    <col min="3" max="3" width="61.85546875" style="7" customWidth="1"/>
    <col min="4" max="5" width="4.85546875" style="8" customWidth="1"/>
    <col min="6" max="6" width="5.42578125" style="8" customWidth="1"/>
    <col min="7" max="14" width="4.85546875" style="8" customWidth="1"/>
    <col min="15" max="15" width="6" style="8" customWidth="1"/>
    <col min="16" max="16" width="5.7109375" style="8" customWidth="1"/>
    <col min="17" max="17" width="5.28515625" style="8" customWidth="1"/>
    <col min="18" max="27" width="4.85546875" style="8" customWidth="1"/>
    <col min="28" max="29" width="50.85546875" style="7" customWidth="1"/>
    <col min="30" max="30" width="108.28515625" style="175" customWidth="1"/>
    <col min="31" max="31" width="6.85546875" style="7" customWidth="1"/>
    <col min="32" max="55" width="6.85546875" style="7" hidden="1" customWidth="1"/>
    <col min="56" max="16384" width="10.85546875" style="7"/>
  </cols>
  <sheetData>
    <row r="1" spans="1:55">
      <c r="A1" s="175"/>
      <c r="B1" s="176"/>
      <c r="C1" s="175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75"/>
      <c r="AC1" s="175"/>
    </row>
    <row r="2" spans="1:55" s="2" customFormat="1" ht="20.100000000000001" customHeight="1">
      <c r="A2" s="177"/>
      <c r="B2" s="178"/>
      <c r="C2" s="177" t="s">
        <v>26</v>
      </c>
      <c r="D2" s="181" t="s">
        <v>95</v>
      </c>
      <c r="E2" s="181"/>
      <c r="F2" s="181"/>
      <c r="G2" s="217" t="str">
        <f>'UKÁŽKA-ZÁUJEMCA'!E3</f>
        <v>Jozef Novák</v>
      </c>
      <c r="H2" s="218"/>
      <c r="I2" s="218"/>
      <c r="J2" s="218"/>
      <c r="K2" s="218"/>
      <c r="L2" s="218"/>
      <c r="M2" s="219"/>
      <c r="N2" s="181"/>
      <c r="O2" s="181" t="s">
        <v>28</v>
      </c>
      <c r="P2" s="181"/>
      <c r="Q2" s="220"/>
      <c r="R2" s="377">
        <f>'UKÁŽKA-ZÁUJEMCA'!L2</f>
        <v>43846</v>
      </c>
      <c r="S2" s="378"/>
      <c r="T2" s="378"/>
      <c r="U2" s="379"/>
      <c r="V2" s="188"/>
      <c r="W2" s="188"/>
      <c r="X2" s="188"/>
      <c r="Y2" s="185"/>
      <c r="Z2" s="182"/>
      <c r="AA2" s="182"/>
      <c r="AB2" s="194"/>
      <c r="AC2" s="194"/>
      <c r="AD2" s="194"/>
    </row>
    <row r="3" spans="1:55" s="2" customFormat="1" ht="20.100000000000001" customHeight="1">
      <c r="A3" s="177"/>
      <c r="B3" s="178"/>
      <c r="C3" s="179" t="s">
        <v>96</v>
      </c>
      <c r="D3" s="181" t="s">
        <v>97</v>
      </c>
      <c r="E3" s="181"/>
      <c r="F3" s="181"/>
      <c r="G3" s="385" t="s">
        <v>109</v>
      </c>
      <c r="H3" s="386"/>
      <c r="I3" s="386"/>
      <c r="J3" s="386"/>
      <c r="K3" s="386"/>
      <c r="L3" s="387"/>
      <c r="M3" s="221"/>
      <c r="N3" s="181"/>
      <c r="O3" s="181" t="s">
        <v>28</v>
      </c>
      <c r="P3" s="181"/>
      <c r="Q3" s="195"/>
      <c r="R3" s="380">
        <v>43862</v>
      </c>
      <c r="S3" s="381"/>
      <c r="T3" s="381"/>
      <c r="U3" s="382"/>
      <c r="V3" s="195"/>
      <c r="W3" s="195"/>
      <c r="X3" s="195"/>
      <c r="Y3" s="196"/>
      <c r="Z3" s="182"/>
      <c r="AA3" s="182"/>
      <c r="AB3" s="194"/>
      <c r="AC3" s="194"/>
      <c r="AD3" s="194"/>
    </row>
    <row r="4" spans="1:55" s="2" customFormat="1" ht="20.100000000000001" customHeight="1">
      <c r="A4" s="177"/>
      <c r="B4" s="178"/>
      <c r="C4" s="179"/>
      <c r="D4" s="228" t="s">
        <v>98</v>
      </c>
      <c r="E4" s="228"/>
      <c r="F4" s="228"/>
      <c r="G4" s="222" t="str">
        <f>'UKÁŽKA-ZÁUJEMCA'!F4</f>
        <v>B</v>
      </c>
      <c r="H4" s="184"/>
      <c r="I4" s="184"/>
      <c r="J4" s="184"/>
      <c r="K4" s="182"/>
      <c r="L4" s="182"/>
      <c r="M4" s="185"/>
      <c r="N4" s="182"/>
      <c r="O4" s="182"/>
      <c r="P4" s="186"/>
      <c r="Q4" s="187"/>
      <c r="R4" s="187"/>
      <c r="S4" s="188"/>
      <c r="T4" s="188"/>
      <c r="U4" s="188"/>
      <c r="V4" s="191"/>
      <c r="W4" s="191"/>
      <c r="X4" s="191"/>
      <c r="Y4" s="191"/>
      <c r="Z4" s="191"/>
      <c r="AA4" s="191"/>
      <c r="AB4" s="177"/>
      <c r="AC4" s="177"/>
      <c r="AD4" s="177"/>
    </row>
    <row r="5" spans="1:55" s="2" customFormat="1" ht="20.100000000000001" customHeight="1">
      <c r="A5" s="177"/>
      <c r="B5" s="178"/>
      <c r="C5" s="177"/>
      <c r="D5" s="383" t="s">
        <v>33</v>
      </c>
      <c r="E5" s="383"/>
      <c r="F5" s="383"/>
      <c r="G5" s="383"/>
      <c r="H5" s="384"/>
      <c r="I5" s="359">
        <f>'UKÁŽKA-ZÁUJEMCA'!F5</f>
        <v>43873</v>
      </c>
      <c r="J5" s="360"/>
      <c r="K5" s="360"/>
      <c r="L5" s="360"/>
      <c r="M5" s="361"/>
      <c r="N5" s="182"/>
      <c r="O5" s="358" t="s">
        <v>29</v>
      </c>
      <c r="P5" s="358"/>
      <c r="Q5" s="349"/>
      <c r="R5" s="350"/>
      <c r="S5" s="350"/>
      <c r="T5" s="351"/>
      <c r="U5" s="187"/>
      <c r="V5" s="187"/>
      <c r="W5" s="187"/>
      <c r="X5" s="191"/>
      <c r="Y5" s="191"/>
      <c r="Z5" s="191"/>
      <c r="AA5" s="191"/>
      <c r="AB5" s="177"/>
      <c r="AC5" s="177"/>
      <c r="AD5" s="177"/>
    </row>
    <row r="6" spans="1:55" s="2" customFormat="1" ht="20.100000000000001" customHeight="1">
      <c r="A6" s="177"/>
      <c r="B6" s="178"/>
      <c r="C6" s="179"/>
      <c r="D6" s="189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90"/>
      <c r="T6" s="184"/>
      <c r="U6" s="184"/>
      <c r="V6" s="184"/>
      <c r="W6" s="182"/>
      <c r="X6" s="182"/>
      <c r="Y6" s="185"/>
      <c r="Z6" s="182"/>
      <c r="AA6" s="182"/>
      <c r="AB6" s="192"/>
      <c r="AC6" s="193"/>
      <c r="AD6" s="193"/>
    </row>
    <row r="7" spans="1:55" ht="21" customHeight="1">
      <c r="A7" s="175"/>
      <c r="B7" s="176"/>
      <c r="C7" s="175"/>
      <c r="D7" s="325" t="s">
        <v>34</v>
      </c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7"/>
    </row>
    <row r="8" spans="1:55" s="6" customFormat="1" ht="17.100000000000001" customHeight="1">
      <c r="B8" s="313" t="s">
        <v>35</v>
      </c>
      <c r="C8" s="365" t="s">
        <v>99</v>
      </c>
      <c r="D8" s="345" t="s">
        <v>37</v>
      </c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13" t="s">
        <v>38</v>
      </c>
      <c r="AC8" s="313" t="s">
        <v>100</v>
      </c>
      <c r="AD8" s="211"/>
    </row>
    <row r="9" spans="1:55" s="6" customFormat="1" ht="17.100000000000001" customHeight="1">
      <c r="B9" s="362"/>
      <c r="C9" s="366"/>
      <c r="D9" s="363" t="s">
        <v>40</v>
      </c>
      <c r="E9" s="364"/>
      <c r="F9" s="363" t="s">
        <v>41</v>
      </c>
      <c r="G9" s="364"/>
      <c r="H9" s="363" t="s">
        <v>42</v>
      </c>
      <c r="I9" s="364"/>
      <c r="J9" s="363" t="s">
        <v>43</v>
      </c>
      <c r="K9" s="364"/>
      <c r="L9" s="363" t="s">
        <v>44</v>
      </c>
      <c r="M9" s="364"/>
      <c r="N9" s="363" t="s">
        <v>45</v>
      </c>
      <c r="O9" s="364"/>
      <c r="P9" s="363" t="s">
        <v>46</v>
      </c>
      <c r="Q9" s="364"/>
      <c r="R9" s="363" t="s">
        <v>47</v>
      </c>
      <c r="S9" s="364"/>
      <c r="T9" s="363" t="s">
        <v>48</v>
      </c>
      <c r="U9" s="364"/>
      <c r="V9" s="363" t="s">
        <v>49</v>
      </c>
      <c r="W9" s="364"/>
      <c r="X9" s="363" t="s">
        <v>50</v>
      </c>
      <c r="Y9" s="364"/>
      <c r="Z9" s="363" t="s">
        <v>51</v>
      </c>
      <c r="AA9" s="364"/>
      <c r="AB9" s="362"/>
      <c r="AC9" s="362"/>
      <c r="AD9" s="211"/>
    </row>
    <row r="10" spans="1:55" s="6" customFormat="1" ht="17.100000000000001" customHeight="1">
      <c r="B10" s="314"/>
      <c r="C10" s="367"/>
      <c r="D10" s="294" t="s">
        <v>101</v>
      </c>
      <c r="E10" s="294" t="s">
        <v>102</v>
      </c>
      <c r="F10" s="294" t="s">
        <v>101</v>
      </c>
      <c r="G10" s="294" t="s">
        <v>102</v>
      </c>
      <c r="H10" s="294" t="s">
        <v>101</v>
      </c>
      <c r="I10" s="294" t="s">
        <v>102</v>
      </c>
      <c r="J10" s="294" t="s">
        <v>101</v>
      </c>
      <c r="K10" s="294" t="s">
        <v>102</v>
      </c>
      <c r="L10" s="294" t="s">
        <v>101</v>
      </c>
      <c r="M10" s="294" t="s">
        <v>102</v>
      </c>
      <c r="N10" s="294" t="s">
        <v>101</v>
      </c>
      <c r="O10" s="294" t="s">
        <v>102</v>
      </c>
      <c r="P10" s="294" t="s">
        <v>101</v>
      </c>
      <c r="Q10" s="294" t="s">
        <v>102</v>
      </c>
      <c r="R10" s="294" t="s">
        <v>101</v>
      </c>
      <c r="S10" s="294" t="s">
        <v>102</v>
      </c>
      <c r="T10" s="294" t="s">
        <v>101</v>
      </c>
      <c r="U10" s="294" t="s">
        <v>102</v>
      </c>
      <c r="V10" s="294" t="s">
        <v>101</v>
      </c>
      <c r="W10" s="294" t="s">
        <v>102</v>
      </c>
      <c r="X10" s="294" t="s">
        <v>101</v>
      </c>
      <c r="Y10" s="294" t="s">
        <v>102</v>
      </c>
      <c r="Z10" s="294" t="s">
        <v>101</v>
      </c>
      <c r="AA10" s="294" t="s">
        <v>102</v>
      </c>
      <c r="AB10" s="314"/>
      <c r="AC10" s="314"/>
      <c r="AD10" s="211"/>
    </row>
    <row r="11" spans="1:55" ht="51">
      <c r="B11" s="30">
        <f>ZÁUJEMCA!B8</f>
        <v>1</v>
      </c>
      <c r="C11" s="63" t="str">
        <f>ZÁUJEMCA!C8</f>
        <v>Ciele a hodnotenie výsledkov ( zložitosť súvisiaca s výstupom): ide o opis zložitosti vyplývajúcej z nejasných, náročných a vzájomne konfliktných cieľov, cieľov, požiadaviek a očakávaní.</v>
      </c>
      <c r="D11" s="30">
        <v>2</v>
      </c>
      <c r="E11" s="229">
        <v>2</v>
      </c>
      <c r="F11" s="30">
        <v>3</v>
      </c>
      <c r="G11" s="229">
        <v>3</v>
      </c>
      <c r="H11" s="30">
        <v>2</v>
      </c>
      <c r="I11" s="229">
        <v>2</v>
      </c>
      <c r="J11" s="30">
        <f>ZÁUJEMCA!K8</f>
        <v>0</v>
      </c>
      <c r="K11" s="31"/>
      <c r="L11" s="30">
        <f>ZÁUJEMCA!L8</f>
        <v>0</v>
      </c>
      <c r="M11" s="31"/>
      <c r="N11" s="30">
        <f>ZÁUJEMCA!M8</f>
        <v>0</v>
      </c>
      <c r="O11" s="31"/>
      <c r="P11" s="30">
        <f>ZÁUJEMCA!N8</f>
        <v>0</v>
      </c>
      <c r="Q11" s="31"/>
      <c r="R11" s="30">
        <f>ZÁUJEMCA!O8</f>
        <v>0</v>
      </c>
      <c r="S11" s="31"/>
      <c r="T11" s="30">
        <f>ZÁUJEMCA!P8</f>
        <v>0</v>
      </c>
      <c r="U11" s="31"/>
      <c r="V11" s="30">
        <f>ZÁUJEMCA!Q8</f>
        <v>0</v>
      </c>
      <c r="W11" s="31"/>
      <c r="X11" s="30">
        <f>ZÁUJEMCA!R8</f>
        <v>0</v>
      </c>
      <c r="Y11" s="31"/>
      <c r="Z11" s="30">
        <f>ZÁUJEMCA!S8</f>
        <v>0</v>
      </c>
      <c r="AA11" s="31"/>
      <c r="AB11" s="46"/>
      <c r="AC11" s="17" t="s">
        <v>107</v>
      </c>
      <c r="AD11" s="212"/>
      <c r="AF11" s="8" t="s">
        <v>103</v>
      </c>
      <c r="AG11" s="8">
        <f t="shared" ref="AG11:AG20" si="0">IF(E11="",D11,E11)</f>
        <v>2</v>
      </c>
      <c r="AH11" s="8" t="s">
        <v>103</v>
      </c>
      <c r="AI11" s="8">
        <f t="shared" ref="AI11:AI20" si="1">IF(G11="",F11,G11)</f>
        <v>3</v>
      </c>
      <c r="AJ11" s="8" t="s">
        <v>103</v>
      </c>
      <c r="AK11" s="8">
        <f t="shared" ref="AK11:AK20" si="2">IF(I11="",H11,I11)</f>
        <v>2</v>
      </c>
      <c r="AL11" s="8" t="s">
        <v>103</v>
      </c>
      <c r="AM11" s="8">
        <f t="shared" ref="AM11:AM20" si="3">IF(K11="",J11,K11)</f>
        <v>0</v>
      </c>
      <c r="AN11" s="8" t="s">
        <v>103</v>
      </c>
      <c r="AO11" s="8">
        <f t="shared" ref="AO11:AO20" si="4">IF(M11="",L11,M11)</f>
        <v>0</v>
      </c>
      <c r="AP11" s="8" t="s">
        <v>103</v>
      </c>
      <c r="AQ11" s="8">
        <f t="shared" ref="AQ11:AQ20" si="5">IF(O11="",N11,O11)</f>
        <v>0</v>
      </c>
      <c r="AR11" s="8" t="s">
        <v>103</v>
      </c>
      <c r="AS11" s="8">
        <f t="shared" ref="AS11:AS20" si="6">IF(Q11="",P11,Q11)</f>
        <v>0</v>
      </c>
      <c r="AT11" s="8" t="s">
        <v>103</v>
      </c>
      <c r="AU11" s="8">
        <f t="shared" ref="AU11:AU20" si="7">IF(S11="",R11,S11)</f>
        <v>0</v>
      </c>
      <c r="AV11" s="8" t="s">
        <v>103</v>
      </c>
      <c r="AW11" s="8">
        <f t="shared" ref="AW11:AW20" si="8">IF(U11="",T11,U11)</f>
        <v>0</v>
      </c>
      <c r="AX11" s="8" t="s">
        <v>103</v>
      </c>
      <c r="AY11" s="8">
        <f t="shared" ref="AY11:AY20" si="9">IF(W11="",V11,W11)</f>
        <v>0</v>
      </c>
      <c r="AZ11" s="8" t="s">
        <v>103</v>
      </c>
      <c r="BA11" s="8">
        <f t="shared" ref="BA11:BA20" si="10">IF(Y11="",X11,Y11)</f>
        <v>0</v>
      </c>
      <c r="BB11" s="8" t="s">
        <v>103</v>
      </c>
      <c r="BC11" s="8">
        <f t="shared" ref="BC11:BC20" si="11">IF(AA11="",Z11,AA11)</f>
        <v>0</v>
      </c>
    </row>
    <row r="12" spans="1:55" ht="63.75">
      <c r="B12" s="30">
        <f>ZÁUJEMCA!B9</f>
        <v>2</v>
      </c>
      <c r="C12" s="63" t="str">
        <f>ZÁUJEMCA!C9</f>
        <v>Procesy, metódy, nástroje a techniky ( zložitosť procesu ): ukazovateľ opisuje zložitosť súvisiacu s počtom úloh, predpokladov a obmedzení a ich vzájomnú závislosť, procesy a požiadavky na kvalitu procesov, tímová komunikačná štruktúra, dostupnosť podporných metód, nástrojov a techník.</v>
      </c>
      <c r="D12" s="30">
        <v>3</v>
      </c>
      <c r="E12" s="229">
        <v>3</v>
      </c>
      <c r="F12" s="30">
        <v>2</v>
      </c>
      <c r="G12" s="229">
        <v>2</v>
      </c>
      <c r="H12" s="30">
        <v>3</v>
      </c>
      <c r="I12" s="229">
        <v>3</v>
      </c>
      <c r="J12" s="30">
        <f>ZÁUJEMCA!K9</f>
        <v>0</v>
      </c>
      <c r="K12" s="31"/>
      <c r="L12" s="30">
        <f>ZÁUJEMCA!L9</f>
        <v>0</v>
      </c>
      <c r="M12" s="31"/>
      <c r="N12" s="30">
        <f>ZÁUJEMCA!M9</f>
        <v>0</v>
      </c>
      <c r="O12" s="31"/>
      <c r="P12" s="30">
        <f>ZÁUJEMCA!N9</f>
        <v>0</v>
      </c>
      <c r="Q12" s="31"/>
      <c r="R12" s="30">
        <f>ZÁUJEMCA!O9</f>
        <v>0</v>
      </c>
      <c r="S12" s="31"/>
      <c r="T12" s="30">
        <f>ZÁUJEMCA!P9</f>
        <v>0</v>
      </c>
      <c r="U12" s="31"/>
      <c r="V12" s="30">
        <f>ZÁUJEMCA!Q9</f>
        <v>0</v>
      </c>
      <c r="W12" s="31"/>
      <c r="X12" s="30">
        <f>ZÁUJEMCA!R9</f>
        <v>0</v>
      </c>
      <c r="Y12" s="31"/>
      <c r="Z12" s="30">
        <f>ZÁUJEMCA!S9</f>
        <v>0</v>
      </c>
      <c r="AA12" s="31"/>
      <c r="AB12" s="46"/>
      <c r="AC12" s="17" t="s">
        <v>57</v>
      </c>
      <c r="AD12" s="212"/>
      <c r="AF12" s="8" t="s">
        <v>103</v>
      </c>
      <c r="AG12" s="8">
        <f t="shared" si="0"/>
        <v>3</v>
      </c>
      <c r="AH12" s="8" t="s">
        <v>103</v>
      </c>
      <c r="AI12" s="8">
        <f t="shared" si="1"/>
        <v>2</v>
      </c>
      <c r="AJ12" s="8" t="s">
        <v>103</v>
      </c>
      <c r="AK12" s="8">
        <f t="shared" si="2"/>
        <v>3</v>
      </c>
      <c r="AL12" s="8" t="s">
        <v>103</v>
      </c>
      <c r="AM12" s="8">
        <f t="shared" si="3"/>
        <v>0</v>
      </c>
      <c r="AN12" s="8" t="s">
        <v>103</v>
      </c>
      <c r="AO12" s="8">
        <f t="shared" si="4"/>
        <v>0</v>
      </c>
      <c r="AP12" s="8" t="s">
        <v>103</v>
      </c>
      <c r="AQ12" s="8">
        <f t="shared" si="5"/>
        <v>0</v>
      </c>
      <c r="AR12" s="8" t="s">
        <v>103</v>
      </c>
      <c r="AS12" s="8">
        <f t="shared" si="6"/>
        <v>0</v>
      </c>
      <c r="AT12" s="8" t="s">
        <v>103</v>
      </c>
      <c r="AU12" s="8">
        <f t="shared" si="7"/>
        <v>0</v>
      </c>
      <c r="AV12" s="8" t="s">
        <v>103</v>
      </c>
      <c r="AW12" s="8">
        <f t="shared" si="8"/>
        <v>0</v>
      </c>
      <c r="AX12" s="8" t="s">
        <v>103</v>
      </c>
      <c r="AY12" s="8">
        <f t="shared" si="9"/>
        <v>0</v>
      </c>
      <c r="AZ12" s="8" t="s">
        <v>103</v>
      </c>
      <c r="BA12" s="8">
        <f t="shared" si="10"/>
        <v>0</v>
      </c>
      <c r="BB12" s="8" t="s">
        <v>103</v>
      </c>
      <c r="BC12" s="8">
        <f t="shared" si="11"/>
        <v>0</v>
      </c>
    </row>
    <row r="13" spans="1:55" ht="69.95" customHeight="1">
      <c r="B13" s="30">
        <f>ZÁUJEMCA!B10</f>
        <v>3</v>
      </c>
      <c r="C13" s="63" t="str">
        <f>ZÁUJEMCA!C10</f>
        <v>Zdroje vrátane finančných prostriedkov ( zložitosť súvisiaca so vstupmi ): ukazovateľ opisuje zložitosť súvisiacu so získavaním a financovaním potrebných rozpočtov, rôznorodosť alebo nedostatok zdrojov (ľudských a iných ), procesy a činnosti potrebné na riadenie finančných a zdrojových aspektov vrátane obstarávania.</v>
      </c>
      <c r="D13" s="30">
        <v>1</v>
      </c>
      <c r="E13" s="31">
        <v>2</v>
      </c>
      <c r="F13" s="30">
        <v>3</v>
      </c>
      <c r="G13" s="229">
        <v>3</v>
      </c>
      <c r="H13" s="30">
        <v>3</v>
      </c>
      <c r="I13" s="229">
        <v>3</v>
      </c>
      <c r="J13" s="30">
        <f>ZÁUJEMCA!K10</f>
        <v>0</v>
      </c>
      <c r="K13" s="31"/>
      <c r="L13" s="30">
        <f>ZÁUJEMCA!L10</f>
        <v>0</v>
      </c>
      <c r="M13" s="31"/>
      <c r="N13" s="30">
        <f>ZÁUJEMCA!M10</f>
        <v>0</v>
      </c>
      <c r="O13" s="31"/>
      <c r="P13" s="30">
        <f>ZÁUJEMCA!N10</f>
        <v>0</v>
      </c>
      <c r="Q13" s="31"/>
      <c r="R13" s="30">
        <f>ZÁUJEMCA!O10</f>
        <v>0</v>
      </c>
      <c r="S13" s="31"/>
      <c r="T13" s="30">
        <f>ZÁUJEMCA!P10</f>
        <v>0</v>
      </c>
      <c r="U13" s="31"/>
      <c r="V13" s="30">
        <f>ZÁUJEMCA!Q10</f>
        <v>0</v>
      </c>
      <c r="W13" s="31"/>
      <c r="X13" s="30">
        <f>ZÁUJEMCA!R10</f>
        <v>0</v>
      </c>
      <c r="Y13" s="31"/>
      <c r="Z13" s="30">
        <f>ZÁUJEMCA!S10</f>
        <v>0</v>
      </c>
      <c r="AA13" s="31"/>
      <c r="AB13" s="46"/>
      <c r="AC13" s="17" t="s">
        <v>61</v>
      </c>
      <c r="AD13" s="212"/>
      <c r="AE13" s="27"/>
      <c r="AF13" s="8" t="s">
        <v>103</v>
      </c>
      <c r="AG13" s="8">
        <f t="shared" si="0"/>
        <v>2</v>
      </c>
      <c r="AH13" s="8" t="s">
        <v>103</v>
      </c>
      <c r="AI13" s="8">
        <f t="shared" si="1"/>
        <v>3</v>
      </c>
      <c r="AJ13" s="8" t="s">
        <v>103</v>
      </c>
      <c r="AK13" s="8">
        <f t="shared" si="2"/>
        <v>3</v>
      </c>
      <c r="AL13" s="8" t="s">
        <v>103</v>
      </c>
      <c r="AM13" s="8">
        <f t="shared" si="3"/>
        <v>0</v>
      </c>
      <c r="AN13" s="8" t="s">
        <v>103</v>
      </c>
      <c r="AO13" s="8">
        <f t="shared" si="4"/>
        <v>0</v>
      </c>
      <c r="AP13" s="8" t="s">
        <v>103</v>
      </c>
      <c r="AQ13" s="8">
        <f t="shared" si="5"/>
        <v>0</v>
      </c>
      <c r="AR13" s="8" t="s">
        <v>103</v>
      </c>
      <c r="AS13" s="8">
        <f t="shared" si="6"/>
        <v>0</v>
      </c>
      <c r="AT13" s="8" t="s">
        <v>103</v>
      </c>
      <c r="AU13" s="8">
        <f t="shared" si="7"/>
        <v>0</v>
      </c>
      <c r="AV13" s="8" t="s">
        <v>103</v>
      </c>
      <c r="AW13" s="8">
        <f t="shared" si="8"/>
        <v>0</v>
      </c>
      <c r="AX13" s="8" t="s">
        <v>103</v>
      </c>
      <c r="AY13" s="8">
        <f t="shared" si="9"/>
        <v>0</v>
      </c>
      <c r="AZ13" s="8" t="s">
        <v>103</v>
      </c>
      <c r="BA13" s="8">
        <f t="shared" si="10"/>
        <v>0</v>
      </c>
      <c r="BB13" s="8" t="s">
        <v>103</v>
      </c>
      <c r="BC13" s="8">
        <f t="shared" si="11"/>
        <v>0</v>
      </c>
    </row>
    <row r="14" spans="1:55" ht="45.95" customHeight="1">
      <c r="B14" s="30">
        <f>ZÁUJEMCA!B11</f>
        <v>4</v>
      </c>
      <c r="C14" s="63" t="str">
        <f>ZÁUJEMCA!C11</f>
        <v>Riziká a príležitosti ( zložitosť súvisiaca s rizikom ): ukazovateľ opisuje zložitosť súvisiacu s rizikovým profilom a úrovňami neistôt projektov a súvisiacich iniciatív.</v>
      </c>
      <c r="D14" s="30">
        <v>2</v>
      </c>
      <c r="E14" s="229">
        <v>2</v>
      </c>
      <c r="F14" s="30">
        <v>2</v>
      </c>
      <c r="G14" s="229">
        <v>2</v>
      </c>
      <c r="H14" s="30">
        <v>2</v>
      </c>
      <c r="I14" s="31">
        <v>3</v>
      </c>
      <c r="J14" s="30">
        <f>ZÁUJEMCA!K11</f>
        <v>0</v>
      </c>
      <c r="K14" s="31"/>
      <c r="L14" s="30">
        <f>ZÁUJEMCA!L11</f>
        <v>0</v>
      </c>
      <c r="M14" s="31"/>
      <c r="N14" s="30">
        <f>ZÁUJEMCA!M11</f>
        <v>0</v>
      </c>
      <c r="O14" s="31"/>
      <c r="P14" s="30">
        <f>ZÁUJEMCA!N11</f>
        <v>0</v>
      </c>
      <c r="Q14" s="31"/>
      <c r="R14" s="30">
        <f>ZÁUJEMCA!O11</f>
        <v>0</v>
      </c>
      <c r="S14" s="31"/>
      <c r="T14" s="30">
        <f>ZÁUJEMCA!P11</f>
        <v>0</v>
      </c>
      <c r="U14" s="31"/>
      <c r="V14" s="30">
        <f>ZÁUJEMCA!Q11</f>
        <v>0</v>
      </c>
      <c r="W14" s="31"/>
      <c r="X14" s="30">
        <f>ZÁUJEMCA!R11</f>
        <v>0</v>
      </c>
      <c r="Y14" s="31"/>
      <c r="Z14" s="30">
        <f>ZÁUJEMCA!S11</f>
        <v>0</v>
      </c>
      <c r="AA14" s="31"/>
      <c r="AB14" s="46"/>
      <c r="AC14" s="17" t="s">
        <v>65</v>
      </c>
      <c r="AD14" s="212"/>
      <c r="AE14" s="27"/>
      <c r="AF14" s="8" t="s">
        <v>103</v>
      </c>
      <c r="AG14" s="8">
        <f t="shared" si="0"/>
        <v>2</v>
      </c>
      <c r="AH14" s="8" t="s">
        <v>103</v>
      </c>
      <c r="AI14" s="8">
        <f t="shared" si="1"/>
        <v>2</v>
      </c>
      <c r="AJ14" s="8" t="s">
        <v>103</v>
      </c>
      <c r="AK14" s="8">
        <f t="shared" si="2"/>
        <v>3</v>
      </c>
      <c r="AL14" s="8" t="s">
        <v>103</v>
      </c>
      <c r="AM14" s="8">
        <f t="shared" si="3"/>
        <v>0</v>
      </c>
      <c r="AN14" s="8" t="s">
        <v>103</v>
      </c>
      <c r="AO14" s="8">
        <f t="shared" si="4"/>
        <v>0</v>
      </c>
      <c r="AP14" s="8" t="s">
        <v>103</v>
      </c>
      <c r="AQ14" s="8">
        <f t="shared" si="5"/>
        <v>0</v>
      </c>
      <c r="AR14" s="8" t="s">
        <v>103</v>
      </c>
      <c r="AS14" s="8">
        <f t="shared" si="6"/>
        <v>0</v>
      </c>
      <c r="AT14" s="8" t="s">
        <v>103</v>
      </c>
      <c r="AU14" s="8">
        <f t="shared" si="7"/>
        <v>0</v>
      </c>
      <c r="AV14" s="8" t="s">
        <v>103</v>
      </c>
      <c r="AW14" s="8">
        <f t="shared" si="8"/>
        <v>0</v>
      </c>
      <c r="AX14" s="8" t="s">
        <v>103</v>
      </c>
      <c r="AY14" s="8">
        <f t="shared" si="9"/>
        <v>0</v>
      </c>
      <c r="AZ14" s="8" t="s">
        <v>103</v>
      </c>
      <c r="BA14" s="8">
        <f t="shared" si="10"/>
        <v>0</v>
      </c>
      <c r="BB14" s="8" t="s">
        <v>103</v>
      </c>
      <c r="BC14" s="8">
        <f t="shared" si="11"/>
        <v>0</v>
      </c>
    </row>
    <row r="15" spans="1:55" s="19" customFormat="1" ht="90" customHeight="1">
      <c r="B15" s="30">
        <f>ZÁUJEMCA!B12</f>
        <v>5</v>
      </c>
      <c r="C15" s="63" t="str">
        <f>ZÁUJEMCA!C12</f>
        <v>Zúčastnené strany a integrácia (zložitosť súvisiaca so stratégiou): ukazovateľ opisuje vplyv formálnej stratégie sponzorských organizácií a noriem, predpisov, neformálnych stratégií a politík, ktoré môžu ovplyvniť projekt. Ďalšie faktory môžu zahŕňať význam výsledkov pre organizáciu; Miera dohody medzi zainteresovanými stranami; Neformálna sila, záujmy a odpor, ktorý obklopuje projekt; akékoľvek zákonné alebo regulačné požiadavky.</v>
      </c>
      <c r="D15" s="30">
        <v>3</v>
      </c>
      <c r="E15" s="31">
        <v>2</v>
      </c>
      <c r="F15" s="30">
        <v>3</v>
      </c>
      <c r="G15" s="229">
        <v>3</v>
      </c>
      <c r="H15" s="30">
        <v>3</v>
      </c>
      <c r="I15" s="229">
        <v>3</v>
      </c>
      <c r="J15" s="30">
        <f>ZÁUJEMCA!K12</f>
        <v>0</v>
      </c>
      <c r="K15" s="31"/>
      <c r="L15" s="30">
        <f>ZÁUJEMCA!L12</f>
        <v>0</v>
      </c>
      <c r="M15" s="31"/>
      <c r="N15" s="30">
        <f>ZÁUJEMCA!M12</f>
        <v>0</v>
      </c>
      <c r="O15" s="31"/>
      <c r="P15" s="30">
        <f>ZÁUJEMCA!N12</f>
        <v>0</v>
      </c>
      <c r="Q15" s="31"/>
      <c r="R15" s="30">
        <f>ZÁUJEMCA!O12</f>
        <v>0</v>
      </c>
      <c r="S15" s="31"/>
      <c r="T15" s="30">
        <f>ZÁUJEMCA!P12</f>
        <v>0</v>
      </c>
      <c r="U15" s="31"/>
      <c r="V15" s="30">
        <f>ZÁUJEMCA!Q12</f>
        <v>0</v>
      </c>
      <c r="W15" s="31"/>
      <c r="X15" s="30">
        <f>ZÁUJEMCA!R12</f>
        <v>0</v>
      </c>
      <c r="Y15" s="31"/>
      <c r="Z15" s="30">
        <f>ZÁUJEMCA!S12</f>
        <v>0</v>
      </c>
      <c r="AA15" s="31"/>
      <c r="AB15" s="47"/>
      <c r="AC15" s="17" t="s">
        <v>69</v>
      </c>
      <c r="AD15" s="213"/>
      <c r="AE15" s="27"/>
      <c r="AF15" s="8" t="s">
        <v>103</v>
      </c>
      <c r="AG15" s="8">
        <f t="shared" si="0"/>
        <v>2</v>
      </c>
      <c r="AH15" s="8" t="s">
        <v>103</v>
      </c>
      <c r="AI15" s="8">
        <f t="shared" si="1"/>
        <v>3</v>
      </c>
      <c r="AJ15" s="8" t="s">
        <v>103</v>
      </c>
      <c r="AK15" s="8">
        <f t="shared" si="2"/>
        <v>3</v>
      </c>
      <c r="AL15" s="8" t="s">
        <v>103</v>
      </c>
      <c r="AM15" s="8">
        <f t="shared" si="3"/>
        <v>0</v>
      </c>
      <c r="AN15" s="8" t="s">
        <v>103</v>
      </c>
      <c r="AO15" s="8">
        <f t="shared" si="4"/>
        <v>0</v>
      </c>
      <c r="AP15" s="8" t="s">
        <v>103</v>
      </c>
      <c r="AQ15" s="8">
        <f t="shared" si="5"/>
        <v>0</v>
      </c>
      <c r="AR15" s="8" t="s">
        <v>103</v>
      </c>
      <c r="AS15" s="8">
        <f t="shared" si="6"/>
        <v>0</v>
      </c>
      <c r="AT15" s="8" t="s">
        <v>103</v>
      </c>
      <c r="AU15" s="8">
        <f t="shared" si="7"/>
        <v>0</v>
      </c>
      <c r="AV15" s="8" t="s">
        <v>103</v>
      </c>
      <c r="AW15" s="8">
        <f t="shared" si="8"/>
        <v>0</v>
      </c>
      <c r="AX15" s="8" t="s">
        <v>103</v>
      </c>
      <c r="AY15" s="8">
        <f t="shared" si="9"/>
        <v>0</v>
      </c>
      <c r="AZ15" s="8" t="s">
        <v>103</v>
      </c>
      <c r="BA15" s="8">
        <f t="shared" si="10"/>
        <v>0</v>
      </c>
      <c r="BB15" s="8" t="s">
        <v>103</v>
      </c>
      <c r="BC15" s="8">
        <f t="shared" si="11"/>
        <v>0</v>
      </c>
    </row>
    <row r="16" spans="1:55" ht="60" customHeight="1">
      <c r="B16" s="30">
        <f>ZÁUJEMCA!B13</f>
        <v>6</v>
      </c>
      <c r="C16" s="63" t="str">
        <f>ZÁUJEMCA!C13</f>
        <v>Vzťahy so stálymi organizáciami (zložitosť súvisiaca s organizáciou):  ukazovateľ opisuje množstvo a vzájomný vzťah medzi rozhraniami projektu, programu alebo portfólia so systémami, štruktúrami, podávaním správ a rozhodovacími procesmi organizácie.</v>
      </c>
      <c r="D16" s="64">
        <v>2</v>
      </c>
      <c r="E16" s="229">
        <v>2</v>
      </c>
      <c r="F16" s="64">
        <v>3</v>
      </c>
      <c r="G16" s="229">
        <v>3</v>
      </c>
      <c r="H16" s="64">
        <v>2</v>
      </c>
      <c r="I16" s="229">
        <v>2</v>
      </c>
      <c r="J16" s="64">
        <f>ZÁUJEMCA!K13</f>
        <v>0</v>
      </c>
      <c r="K16" s="31"/>
      <c r="L16" s="64">
        <f>ZÁUJEMCA!L13</f>
        <v>0</v>
      </c>
      <c r="M16" s="31"/>
      <c r="N16" s="64">
        <f>ZÁUJEMCA!M13</f>
        <v>0</v>
      </c>
      <c r="O16" s="31"/>
      <c r="P16" s="64">
        <f>ZÁUJEMCA!N13</f>
        <v>0</v>
      </c>
      <c r="Q16" s="31"/>
      <c r="R16" s="64">
        <f>ZÁUJEMCA!O13</f>
        <v>0</v>
      </c>
      <c r="S16" s="31"/>
      <c r="T16" s="64">
        <f>ZÁUJEMCA!P13</f>
        <v>0</v>
      </c>
      <c r="U16" s="31"/>
      <c r="V16" s="64">
        <f>ZÁUJEMCA!Q13</f>
        <v>0</v>
      </c>
      <c r="W16" s="31"/>
      <c r="X16" s="64">
        <f>ZÁUJEMCA!R13</f>
        <v>0</v>
      </c>
      <c r="Y16" s="31"/>
      <c r="Z16" s="64">
        <f>ZÁUJEMCA!S13</f>
        <v>0</v>
      </c>
      <c r="AA16" s="31"/>
      <c r="AB16" s="46"/>
      <c r="AC16" s="17" t="s">
        <v>73</v>
      </c>
      <c r="AD16" s="212"/>
      <c r="AF16" s="8" t="s">
        <v>103</v>
      </c>
      <c r="AG16" s="8">
        <f t="shared" si="0"/>
        <v>2</v>
      </c>
      <c r="AH16" s="8" t="s">
        <v>103</v>
      </c>
      <c r="AI16" s="8">
        <f t="shared" si="1"/>
        <v>3</v>
      </c>
      <c r="AJ16" s="8" t="s">
        <v>103</v>
      </c>
      <c r="AK16" s="8">
        <f t="shared" si="2"/>
        <v>2</v>
      </c>
      <c r="AL16" s="8" t="s">
        <v>103</v>
      </c>
      <c r="AM16" s="8">
        <f t="shared" si="3"/>
        <v>0</v>
      </c>
      <c r="AN16" s="8" t="s">
        <v>103</v>
      </c>
      <c r="AO16" s="8">
        <f t="shared" si="4"/>
        <v>0</v>
      </c>
      <c r="AP16" s="8" t="s">
        <v>103</v>
      </c>
      <c r="AQ16" s="8">
        <f t="shared" si="5"/>
        <v>0</v>
      </c>
      <c r="AR16" s="8" t="s">
        <v>103</v>
      </c>
      <c r="AS16" s="8">
        <f t="shared" si="6"/>
        <v>0</v>
      </c>
      <c r="AT16" s="8" t="s">
        <v>103</v>
      </c>
      <c r="AU16" s="8">
        <f t="shared" si="7"/>
        <v>0</v>
      </c>
      <c r="AV16" s="8" t="s">
        <v>103</v>
      </c>
      <c r="AW16" s="8">
        <f t="shared" si="8"/>
        <v>0</v>
      </c>
      <c r="AX16" s="8" t="s">
        <v>103</v>
      </c>
      <c r="AY16" s="8">
        <f t="shared" si="9"/>
        <v>0</v>
      </c>
      <c r="AZ16" s="8" t="s">
        <v>103</v>
      </c>
      <c r="BA16" s="8">
        <f t="shared" si="10"/>
        <v>0</v>
      </c>
      <c r="BB16" s="8" t="s">
        <v>103</v>
      </c>
      <c r="BC16" s="8">
        <f t="shared" si="11"/>
        <v>0</v>
      </c>
    </row>
    <row r="17" spans="1:55" ht="51">
      <c r="B17" s="30">
        <f>ZÁUJEMCA!B14</f>
        <v>7</v>
      </c>
      <c r="C17" s="63" t="str">
        <f>ZÁUJEMCA!C14</f>
        <v>Kultúrny a sociálny kontext (sociálno-kultúrna zložitosť): ukazovateľ opisuje zložitosť vyplývajúcu z rozvoja sociálnej kultúry. Môžu zahŕňať rozhrania s účastníkmi, zainteresovanými stranami alebo organizáciami z rôznych sociálno-kultúrnych prostredí.</v>
      </c>
      <c r="D17" s="64">
        <v>1</v>
      </c>
      <c r="E17" s="229">
        <v>1</v>
      </c>
      <c r="F17" s="64">
        <v>2</v>
      </c>
      <c r="G17" s="229">
        <v>2</v>
      </c>
      <c r="H17" s="64">
        <v>2</v>
      </c>
      <c r="I17" s="229">
        <v>2</v>
      </c>
      <c r="J17" s="64">
        <f>ZÁUJEMCA!K14</f>
        <v>0</v>
      </c>
      <c r="K17" s="31"/>
      <c r="L17" s="64">
        <f>ZÁUJEMCA!L14</f>
        <v>0</v>
      </c>
      <c r="M17" s="31"/>
      <c r="N17" s="64">
        <f>ZÁUJEMCA!M14</f>
        <v>0</v>
      </c>
      <c r="O17" s="31"/>
      <c r="P17" s="64">
        <f>ZÁUJEMCA!N14</f>
        <v>0</v>
      </c>
      <c r="Q17" s="31"/>
      <c r="R17" s="64">
        <f>ZÁUJEMCA!O14</f>
        <v>0</v>
      </c>
      <c r="S17" s="31"/>
      <c r="T17" s="64">
        <f>ZÁUJEMCA!P14</f>
        <v>0</v>
      </c>
      <c r="U17" s="31"/>
      <c r="V17" s="64">
        <f>ZÁUJEMCA!Q14</f>
        <v>0</v>
      </c>
      <c r="W17" s="31"/>
      <c r="X17" s="64">
        <f>ZÁUJEMCA!R14</f>
        <v>0</v>
      </c>
      <c r="Y17" s="31"/>
      <c r="Z17" s="64">
        <f>ZÁUJEMCA!S14</f>
        <v>0</v>
      </c>
      <c r="AA17" s="31"/>
      <c r="AB17" s="46"/>
      <c r="AC17" s="17" t="s">
        <v>77</v>
      </c>
      <c r="AD17" s="212"/>
      <c r="AF17" s="8" t="s">
        <v>103</v>
      </c>
      <c r="AG17" s="8">
        <f t="shared" si="0"/>
        <v>1</v>
      </c>
      <c r="AH17" s="8" t="s">
        <v>103</v>
      </c>
      <c r="AI17" s="8">
        <f t="shared" si="1"/>
        <v>2</v>
      </c>
      <c r="AJ17" s="8" t="s">
        <v>103</v>
      </c>
      <c r="AK17" s="8">
        <f t="shared" si="2"/>
        <v>2</v>
      </c>
      <c r="AL17" s="8" t="s">
        <v>103</v>
      </c>
      <c r="AM17" s="8">
        <f t="shared" si="3"/>
        <v>0</v>
      </c>
      <c r="AN17" s="8" t="s">
        <v>103</v>
      </c>
      <c r="AO17" s="8">
        <f t="shared" si="4"/>
        <v>0</v>
      </c>
      <c r="AP17" s="8" t="s">
        <v>103</v>
      </c>
      <c r="AQ17" s="8">
        <f t="shared" si="5"/>
        <v>0</v>
      </c>
      <c r="AR17" s="8" t="s">
        <v>103</v>
      </c>
      <c r="AS17" s="8">
        <f t="shared" si="6"/>
        <v>0</v>
      </c>
      <c r="AT17" s="8" t="s">
        <v>103</v>
      </c>
      <c r="AU17" s="8">
        <f t="shared" si="7"/>
        <v>0</v>
      </c>
      <c r="AV17" s="8" t="s">
        <v>103</v>
      </c>
      <c r="AW17" s="8">
        <f t="shared" si="8"/>
        <v>0</v>
      </c>
      <c r="AX17" s="8" t="s">
        <v>103</v>
      </c>
      <c r="AY17" s="8">
        <f t="shared" si="9"/>
        <v>0</v>
      </c>
      <c r="AZ17" s="8" t="s">
        <v>103</v>
      </c>
      <c r="BA17" s="8">
        <f t="shared" si="10"/>
        <v>0</v>
      </c>
      <c r="BB17" s="8" t="s">
        <v>103</v>
      </c>
      <c r="BC17" s="8">
        <f t="shared" si="11"/>
        <v>0</v>
      </c>
    </row>
    <row r="18" spans="1:55" ht="63.75">
      <c r="B18" s="30">
        <f>ZÁUJEMCA!B15</f>
        <v>8</v>
      </c>
      <c r="C18" s="63" t="str">
        <f>ZÁUJEMCA!C15</f>
        <v>Vedenie, tímová práca a rozhodnutia (komplexnosť súvisiaca s tímom): ukazovateľ opisuje požiadavky na riadenie/vedenie ľudí v rámci projektu. Zameriava sa na zložitosť vyplývajúcu zo vzťahu s tímom (tímami) a ich vyspelosťou, a teda vízie, usmernenia a riadenia, ktoré tím vyžaduje, aby zrealizoval projekt.</v>
      </c>
      <c r="D18" s="64">
        <v>2</v>
      </c>
      <c r="E18" s="229">
        <v>2</v>
      </c>
      <c r="F18" s="64">
        <v>4</v>
      </c>
      <c r="G18" s="229">
        <v>4</v>
      </c>
      <c r="H18" s="64">
        <v>3</v>
      </c>
      <c r="I18" s="229">
        <v>2</v>
      </c>
      <c r="J18" s="64">
        <f>ZÁUJEMCA!K15</f>
        <v>0</v>
      </c>
      <c r="K18" s="31"/>
      <c r="L18" s="64">
        <f>ZÁUJEMCA!L15</f>
        <v>0</v>
      </c>
      <c r="M18" s="31"/>
      <c r="N18" s="64">
        <f>ZÁUJEMCA!M15</f>
        <v>0</v>
      </c>
      <c r="O18" s="31"/>
      <c r="P18" s="64">
        <f>ZÁUJEMCA!N15</f>
        <v>0</v>
      </c>
      <c r="Q18" s="31"/>
      <c r="R18" s="64">
        <f>ZÁUJEMCA!O15</f>
        <v>0</v>
      </c>
      <c r="S18" s="31"/>
      <c r="T18" s="64">
        <f>ZÁUJEMCA!P15</f>
        <v>0</v>
      </c>
      <c r="U18" s="31"/>
      <c r="V18" s="64">
        <f>ZÁUJEMCA!Q15</f>
        <v>0</v>
      </c>
      <c r="W18" s="31"/>
      <c r="X18" s="64">
        <f>ZÁUJEMCA!R15</f>
        <v>0</v>
      </c>
      <c r="Y18" s="31"/>
      <c r="Z18" s="64">
        <f>ZÁUJEMCA!S15</f>
        <v>0</v>
      </c>
      <c r="AA18" s="31"/>
      <c r="AB18" s="46"/>
      <c r="AC18" s="17" t="s">
        <v>81</v>
      </c>
      <c r="AD18" s="212"/>
      <c r="AE18" s="27"/>
      <c r="AF18" s="8" t="s">
        <v>103</v>
      </c>
      <c r="AG18" s="8">
        <f t="shared" si="0"/>
        <v>2</v>
      </c>
      <c r="AH18" s="8" t="s">
        <v>103</v>
      </c>
      <c r="AI18" s="8">
        <f t="shared" si="1"/>
        <v>4</v>
      </c>
      <c r="AJ18" s="8" t="s">
        <v>103</v>
      </c>
      <c r="AK18" s="8">
        <f t="shared" si="2"/>
        <v>2</v>
      </c>
      <c r="AL18" s="8" t="s">
        <v>103</v>
      </c>
      <c r="AM18" s="8">
        <f t="shared" si="3"/>
        <v>0</v>
      </c>
      <c r="AN18" s="8" t="s">
        <v>103</v>
      </c>
      <c r="AO18" s="8">
        <f t="shared" si="4"/>
        <v>0</v>
      </c>
      <c r="AP18" s="8" t="s">
        <v>103</v>
      </c>
      <c r="AQ18" s="8">
        <f t="shared" si="5"/>
        <v>0</v>
      </c>
      <c r="AR18" s="8" t="s">
        <v>103</v>
      </c>
      <c r="AS18" s="8">
        <f t="shared" si="6"/>
        <v>0</v>
      </c>
      <c r="AT18" s="8" t="s">
        <v>103</v>
      </c>
      <c r="AU18" s="8">
        <f t="shared" si="7"/>
        <v>0</v>
      </c>
      <c r="AV18" s="8" t="s">
        <v>103</v>
      </c>
      <c r="AW18" s="8">
        <f t="shared" si="8"/>
        <v>0</v>
      </c>
      <c r="AX18" s="8" t="s">
        <v>103</v>
      </c>
      <c r="AY18" s="8">
        <f t="shared" si="9"/>
        <v>0</v>
      </c>
      <c r="AZ18" s="8" t="s">
        <v>103</v>
      </c>
      <c r="BA18" s="8">
        <f t="shared" si="10"/>
        <v>0</v>
      </c>
      <c r="BB18" s="8" t="s">
        <v>103</v>
      </c>
      <c r="BC18" s="8">
        <f t="shared" si="11"/>
        <v>0</v>
      </c>
    </row>
    <row r="19" spans="1:55" ht="76.5">
      <c r="B19" s="30">
        <f>ZÁUJEMCA!B16</f>
        <v>9</v>
      </c>
      <c r="C19" s="63" t="str">
        <f>ZÁUJEMCA!C16</f>
        <v>Stupeň inovácie a všeobecné podmienky (zložitosť súvisiaca s inováciami): ukazovateľ opisuje zložitosť vyplývajúcu zo stupňa technickej inovácie projektu, programu alebo portfólia. Tento ukazovateľ sa môže zamerať na vzdelávanie a súvisiacu vynaliezavosť potrebnú na inováciu a / alebo na prácu s neznámymi výsledkami, prístupmi, procesmi, nástrojmi a / alebo metódami.</v>
      </c>
      <c r="D19" s="64">
        <v>2</v>
      </c>
      <c r="E19" s="229">
        <v>2</v>
      </c>
      <c r="F19" s="64">
        <v>3</v>
      </c>
      <c r="G19" s="229">
        <v>3</v>
      </c>
      <c r="H19" s="64">
        <v>3</v>
      </c>
      <c r="I19" s="229">
        <v>3</v>
      </c>
      <c r="J19" s="64">
        <f>ZÁUJEMCA!K16</f>
        <v>0</v>
      </c>
      <c r="K19" s="31"/>
      <c r="L19" s="64">
        <f>ZÁUJEMCA!L16</f>
        <v>0</v>
      </c>
      <c r="M19" s="31"/>
      <c r="N19" s="64">
        <f>ZÁUJEMCA!M16</f>
        <v>0</v>
      </c>
      <c r="O19" s="31"/>
      <c r="P19" s="64">
        <f>ZÁUJEMCA!N16</f>
        <v>0</v>
      </c>
      <c r="Q19" s="31"/>
      <c r="R19" s="64">
        <f>ZÁUJEMCA!O16</f>
        <v>0</v>
      </c>
      <c r="S19" s="31"/>
      <c r="T19" s="64">
        <f>ZÁUJEMCA!P16</f>
        <v>0</v>
      </c>
      <c r="U19" s="31"/>
      <c r="V19" s="64">
        <f>ZÁUJEMCA!Q16</f>
        <v>0</v>
      </c>
      <c r="W19" s="31"/>
      <c r="X19" s="64">
        <f>ZÁUJEMCA!R16</f>
        <v>0</v>
      </c>
      <c r="Y19" s="31"/>
      <c r="Z19" s="64">
        <f>ZÁUJEMCA!S16</f>
        <v>0</v>
      </c>
      <c r="AA19" s="31"/>
      <c r="AB19" s="46"/>
      <c r="AC19" s="17" t="s">
        <v>85</v>
      </c>
      <c r="AD19" s="212"/>
      <c r="AE19" s="27"/>
      <c r="AF19" s="8" t="s">
        <v>103</v>
      </c>
      <c r="AG19" s="8">
        <f t="shared" si="0"/>
        <v>2</v>
      </c>
      <c r="AH19" s="8" t="s">
        <v>103</v>
      </c>
      <c r="AI19" s="8">
        <f t="shared" si="1"/>
        <v>3</v>
      </c>
      <c r="AJ19" s="8" t="s">
        <v>103</v>
      </c>
      <c r="AK19" s="8">
        <f t="shared" si="2"/>
        <v>3</v>
      </c>
      <c r="AL19" s="8" t="s">
        <v>103</v>
      </c>
      <c r="AM19" s="8">
        <f t="shared" si="3"/>
        <v>0</v>
      </c>
      <c r="AN19" s="8" t="s">
        <v>103</v>
      </c>
      <c r="AO19" s="8">
        <f t="shared" si="4"/>
        <v>0</v>
      </c>
      <c r="AP19" s="8" t="s">
        <v>103</v>
      </c>
      <c r="AQ19" s="8">
        <f t="shared" si="5"/>
        <v>0</v>
      </c>
      <c r="AR19" s="8" t="s">
        <v>103</v>
      </c>
      <c r="AS19" s="8">
        <f t="shared" si="6"/>
        <v>0</v>
      </c>
      <c r="AT19" s="8" t="s">
        <v>103</v>
      </c>
      <c r="AU19" s="8">
        <f t="shared" si="7"/>
        <v>0</v>
      </c>
      <c r="AV19" s="8" t="s">
        <v>103</v>
      </c>
      <c r="AW19" s="8">
        <f t="shared" si="8"/>
        <v>0</v>
      </c>
      <c r="AX19" s="8" t="s">
        <v>103</v>
      </c>
      <c r="AY19" s="8">
        <f t="shared" si="9"/>
        <v>0</v>
      </c>
      <c r="AZ19" s="8" t="s">
        <v>103</v>
      </c>
      <c r="BA19" s="8">
        <f t="shared" si="10"/>
        <v>0</v>
      </c>
      <c r="BB19" s="8" t="s">
        <v>103</v>
      </c>
      <c r="BC19" s="8">
        <f t="shared" si="11"/>
        <v>0</v>
      </c>
    </row>
    <row r="20" spans="1:55" ht="51">
      <c r="B20" s="30">
        <f>ZÁUJEMCA!B17</f>
        <v>10</v>
      </c>
      <c r="C20" s="63" t="str">
        <f>ZÁUJEMCA!C17</f>
        <v>Miera koordinácie (zložitosť súvisiaca s autonómiou): ukazovateľ opisuje rozsah autonómie a zodpovednosti, ktorú manažér projektu poskytol alebo preukázal. Zameriava sa na koordináciu, komunikáciu, podporu a ochranu záujmov projektu.</v>
      </c>
      <c r="D20" s="64">
        <v>3</v>
      </c>
      <c r="E20" s="229">
        <v>3</v>
      </c>
      <c r="F20" s="64">
        <v>3</v>
      </c>
      <c r="G20" s="229">
        <v>3</v>
      </c>
      <c r="H20" s="64">
        <v>2</v>
      </c>
      <c r="I20" s="229">
        <v>2</v>
      </c>
      <c r="J20" s="64">
        <f>ZÁUJEMCA!K17</f>
        <v>0</v>
      </c>
      <c r="K20" s="31"/>
      <c r="L20" s="64">
        <f>ZÁUJEMCA!L17</f>
        <v>0</v>
      </c>
      <c r="M20" s="31"/>
      <c r="N20" s="64">
        <f>ZÁUJEMCA!M17</f>
        <v>0</v>
      </c>
      <c r="O20" s="31"/>
      <c r="P20" s="64">
        <f>ZÁUJEMCA!N17</f>
        <v>0</v>
      </c>
      <c r="Q20" s="31"/>
      <c r="R20" s="64">
        <f>ZÁUJEMCA!O17</f>
        <v>0</v>
      </c>
      <c r="S20" s="31"/>
      <c r="T20" s="64">
        <f>ZÁUJEMCA!P17</f>
        <v>0</v>
      </c>
      <c r="U20" s="31"/>
      <c r="V20" s="64">
        <f>ZÁUJEMCA!Q17</f>
        <v>0</v>
      </c>
      <c r="W20" s="31"/>
      <c r="X20" s="64">
        <f>ZÁUJEMCA!R17</f>
        <v>0</v>
      </c>
      <c r="Y20" s="31"/>
      <c r="Z20" s="64">
        <f>ZÁUJEMCA!S17</f>
        <v>0</v>
      </c>
      <c r="AA20" s="31"/>
      <c r="AB20" s="46"/>
      <c r="AC20" s="17" t="s">
        <v>89</v>
      </c>
      <c r="AD20" s="212"/>
      <c r="AE20" s="27"/>
      <c r="AF20" s="8" t="s">
        <v>103</v>
      </c>
      <c r="AG20" s="8">
        <f t="shared" si="0"/>
        <v>3</v>
      </c>
      <c r="AH20" s="8" t="s">
        <v>103</v>
      </c>
      <c r="AI20" s="8">
        <f t="shared" si="1"/>
        <v>3</v>
      </c>
      <c r="AJ20" s="8" t="s">
        <v>103</v>
      </c>
      <c r="AK20" s="8">
        <f t="shared" si="2"/>
        <v>2</v>
      </c>
      <c r="AL20" s="8" t="s">
        <v>103</v>
      </c>
      <c r="AM20" s="8">
        <f t="shared" si="3"/>
        <v>0</v>
      </c>
      <c r="AN20" s="8" t="s">
        <v>103</v>
      </c>
      <c r="AO20" s="8">
        <f t="shared" si="4"/>
        <v>0</v>
      </c>
      <c r="AP20" s="8" t="s">
        <v>103</v>
      </c>
      <c r="AQ20" s="8">
        <f t="shared" si="5"/>
        <v>0</v>
      </c>
      <c r="AR20" s="8" t="s">
        <v>103</v>
      </c>
      <c r="AS20" s="8">
        <f t="shared" si="6"/>
        <v>0</v>
      </c>
      <c r="AT20" s="8" t="s">
        <v>103</v>
      </c>
      <c r="AU20" s="8">
        <f t="shared" si="7"/>
        <v>0</v>
      </c>
      <c r="AV20" s="8" t="s">
        <v>103</v>
      </c>
      <c r="AW20" s="8">
        <f t="shared" si="8"/>
        <v>0</v>
      </c>
      <c r="AX20" s="8" t="s">
        <v>103</v>
      </c>
      <c r="AY20" s="8">
        <f t="shared" si="9"/>
        <v>0</v>
      </c>
      <c r="AZ20" s="8" t="s">
        <v>103</v>
      </c>
      <c r="BA20" s="8">
        <f t="shared" si="10"/>
        <v>0</v>
      </c>
      <c r="BB20" s="8" t="s">
        <v>103</v>
      </c>
      <c r="BC20" s="8">
        <f t="shared" si="11"/>
        <v>0</v>
      </c>
    </row>
    <row r="21" spans="1:55" ht="17.100000000000001" customHeight="1">
      <c r="A21" s="175"/>
      <c r="B21" s="176"/>
      <c r="C21" s="175"/>
      <c r="AB21" s="175"/>
      <c r="AC21" s="175"/>
      <c r="AE21" s="27"/>
    </row>
    <row r="22" spans="1:55" ht="17.100000000000001" customHeight="1">
      <c r="A22" s="175"/>
      <c r="B22" s="176"/>
      <c r="C22" s="214" t="s">
        <v>93</v>
      </c>
      <c r="D22" s="24">
        <f>IF(SUM(D11:D20)=0,"",AVERAGE(D11:D20))</f>
        <v>2.1</v>
      </c>
      <c r="E22" s="24">
        <f>AG22</f>
        <v>2.1</v>
      </c>
      <c r="F22" s="24">
        <f t="shared" ref="F22:Z22" si="12">IF(SUM(F11:F20)=0,"",AVERAGE(F11:F20))</f>
        <v>2.8</v>
      </c>
      <c r="G22" s="24">
        <f>AI22</f>
        <v>2.8</v>
      </c>
      <c r="H22" s="24">
        <f t="shared" si="12"/>
        <v>2.5</v>
      </c>
      <c r="I22" s="24">
        <f>AK22</f>
        <v>2.5</v>
      </c>
      <c r="J22" s="24" t="str">
        <f t="shared" si="12"/>
        <v/>
      </c>
      <c r="K22" s="24" t="str">
        <f>AM22</f>
        <v/>
      </c>
      <c r="L22" s="24" t="str">
        <f t="shared" si="12"/>
        <v/>
      </c>
      <c r="M22" s="24" t="str">
        <f>AO22</f>
        <v/>
      </c>
      <c r="N22" s="24" t="str">
        <f t="shared" si="12"/>
        <v/>
      </c>
      <c r="O22" s="24" t="str">
        <f>AQ22</f>
        <v/>
      </c>
      <c r="P22" s="24" t="str">
        <f t="shared" si="12"/>
        <v/>
      </c>
      <c r="Q22" s="24" t="str">
        <f>AS22</f>
        <v/>
      </c>
      <c r="R22" s="24" t="str">
        <f t="shared" si="12"/>
        <v/>
      </c>
      <c r="S22" s="24" t="str">
        <f>AU22</f>
        <v/>
      </c>
      <c r="T22" s="24" t="str">
        <f t="shared" si="12"/>
        <v/>
      </c>
      <c r="U22" s="24" t="str">
        <f>AW22</f>
        <v/>
      </c>
      <c r="V22" s="24" t="str">
        <f t="shared" si="12"/>
        <v/>
      </c>
      <c r="W22" s="24" t="str">
        <f>AY22</f>
        <v/>
      </c>
      <c r="X22" s="24" t="str">
        <f t="shared" si="12"/>
        <v/>
      </c>
      <c r="Y22" s="24" t="str">
        <f>BA22</f>
        <v/>
      </c>
      <c r="Z22" s="24" t="str">
        <f t="shared" si="12"/>
        <v/>
      </c>
      <c r="AA22" s="24" t="str">
        <f>BC22</f>
        <v/>
      </c>
      <c r="AB22" s="175"/>
      <c r="AC22" s="175"/>
      <c r="AE22" s="27"/>
      <c r="AG22" s="24">
        <f>IF(SUM(AG11:AG20)=0,"",SUM(AG11:AG20)/10)</f>
        <v>2.1</v>
      </c>
      <c r="AH22" s="24" t="str">
        <f t="shared" ref="AH22:BC22" si="13">IF(SUM(AH11:AH20)=0,"",SUM(AH11:AH20)/10)</f>
        <v/>
      </c>
      <c r="AI22" s="24">
        <f t="shared" si="13"/>
        <v>2.8</v>
      </c>
      <c r="AJ22" s="24" t="str">
        <f t="shared" si="13"/>
        <v/>
      </c>
      <c r="AK22" s="24">
        <f t="shared" si="13"/>
        <v>2.5</v>
      </c>
      <c r="AL22" s="24" t="str">
        <f t="shared" si="13"/>
        <v/>
      </c>
      <c r="AM22" s="24" t="str">
        <f t="shared" si="13"/>
        <v/>
      </c>
      <c r="AN22" s="24" t="str">
        <f t="shared" si="13"/>
        <v/>
      </c>
      <c r="AO22" s="24" t="str">
        <f t="shared" si="13"/>
        <v/>
      </c>
      <c r="AP22" s="24" t="str">
        <f t="shared" si="13"/>
        <v/>
      </c>
      <c r="AQ22" s="24" t="str">
        <f t="shared" si="13"/>
        <v/>
      </c>
      <c r="AR22" s="24" t="str">
        <f t="shared" si="13"/>
        <v/>
      </c>
      <c r="AS22" s="24" t="str">
        <f t="shared" si="13"/>
        <v/>
      </c>
      <c r="AT22" s="24" t="str">
        <f t="shared" si="13"/>
        <v/>
      </c>
      <c r="AU22" s="24" t="str">
        <f t="shared" si="13"/>
        <v/>
      </c>
      <c r="AV22" s="24" t="str">
        <f t="shared" si="13"/>
        <v/>
      </c>
      <c r="AW22" s="24" t="str">
        <f t="shared" si="13"/>
        <v/>
      </c>
      <c r="AX22" s="24" t="str">
        <f t="shared" si="13"/>
        <v/>
      </c>
      <c r="AY22" s="24" t="str">
        <f t="shared" si="13"/>
        <v/>
      </c>
      <c r="BA22" s="24" t="str">
        <f t="shared" si="13"/>
        <v/>
      </c>
      <c r="BC22" s="24" t="str">
        <f t="shared" si="13"/>
        <v/>
      </c>
    </row>
    <row r="23" spans="1:55" ht="17.100000000000001" customHeight="1">
      <c r="A23" s="175"/>
      <c r="B23" s="176"/>
      <c r="C23" s="214" t="s">
        <v>94</v>
      </c>
      <c r="D23" s="21"/>
      <c r="E23" s="21" t="str">
        <f>IF(SUM(E22)=0,"",IF(E22&gt;=$D$25,"Áno","Nie"))</f>
        <v>Nie</v>
      </c>
      <c r="F23" s="21"/>
      <c r="G23" s="21" t="str">
        <f>IF(SUM(G22)=0,"",IF(G22&gt;=$D$25,"Áno","Nie"))</f>
        <v>Áno</v>
      </c>
      <c r="H23" s="21"/>
      <c r="I23" s="21" t="str">
        <f>IF(SUM(I22)=0,"",IF(I22&gt;=$D$25,"Áno","Nie"))</f>
        <v>Áno</v>
      </c>
      <c r="J23" s="21"/>
      <c r="K23" s="21" t="str">
        <f>IF(SUM(K22)=0,"",IF(K22&gt;=$D$25,"Áno","Nie"))</f>
        <v/>
      </c>
      <c r="L23" s="21"/>
      <c r="M23" s="21" t="str">
        <f>IF(SUM(M22)=0,"",IF(M22&gt;=$D$25,"Áno","Nie"))</f>
        <v/>
      </c>
      <c r="N23" s="21"/>
      <c r="O23" s="21" t="str">
        <f>IF(SUM(O22)=0,"",IF(O22&gt;=$D$25,"Áno","Nie"))</f>
        <v/>
      </c>
      <c r="P23" s="21"/>
      <c r="Q23" s="21" t="str">
        <f>IF(SUM(Q22)=0,"",IF(Q22&gt;=$D$25,"Áno","Nie"))</f>
        <v/>
      </c>
      <c r="R23" s="21"/>
      <c r="S23" s="21" t="str">
        <f>IF(SUM(S22)=0,"",IF(S22&gt;=$D$25,"Áno","Nie"))</f>
        <v/>
      </c>
      <c r="T23" s="21"/>
      <c r="U23" s="21" t="str">
        <f>IF(SUM(U22)=0,"",IF(U22&gt;=$D$25,"Áno","Nie"))</f>
        <v/>
      </c>
      <c r="V23" s="21"/>
      <c r="W23" s="21" t="str">
        <f>IF(SUM(W22)=0,"",IF(W22&gt;=$D$25,"Áno","Nie"))</f>
        <v/>
      </c>
      <c r="X23" s="21"/>
      <c r="Y23" s="21" t="str">
        <f>IF(SUM(Y22)=0,"",IF(Y22&gt;=$D$25,"Áno","Nie"))</f>
        <v/>
      </c>
      <c r="Z23" s="21"/>
      <c r="AA23" s="21" t="str">
        <f>IF(SUM(AA22)=0,"",IF(AA22&gt;=$D$25,"Áno","Nie"))</f>
        <v/>
      </c>
    </row>
    <row r="24" spans="1:55" s="10" customFormat="1" ht="17.100000000000001" customHeight="1">
      <c r="A24" s="176"/>
      <c r="B24" s="176"/>
      <c r="C24" s="175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75"/>
      <c r="AC24" s="175"/>
      <c r="AD24" s="175"/>
    </row>
    <row r="25" spans="1:55" s="10" customFormat="1" ht="17.100000000000001" customHeight="1">
      <c r="A25" s="176"/>
      <c r="B25" s="176"/>
      <c r="C25" s="205" t="s">
        <v>92</v>
      </c>
      <c r="D25" s="197">
        <f>IF($G$4="A",3.2,IF($G$4="B",2.5,IF($G$4="C",1.6,IF($G$4="D",0,""))))</f>
        <v>2.5</v>
      </c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75"/>
      <c r="AC25" s="175"/>
      <c r="AD25" s="175"/>
    </row>
    <row r="26" spans="1:55" s="10" customFormat="1" ht="209.45" customHeight="1">
      <c r="A26" s="176"/>
      <c r="B26" s="176"/>
      <c r="C26" s="175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75"/>
      <c r="AC26" s="175"/>
      <c r="AD26" s="175"/>
    </row>
    <row r="27" spans="1:55" s="10" customFormat="1" ht="17.100000000000001" customHeight="1">
      <c r="B27" s="22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7"/>
      <c r="AC27" s="7"/>
      <c r="AD27" s="175"/>
    </row>
    <row r="28" spans="1:55" s="10" customFormat="1" ht="17.100000000000001" customHeight="1"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7"/>
      <c r="AC28" s="7"/>
      <c r="AD28" s="175"/>
    </row>
    <row r="29" spans="1:55" s="10" customFormat="1" ht="17.100000000000001" customHeight="1"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7"/>
      <c r="AC29" s="7"/>
      <c r="AD29" s="175"/>
    </row>
    <row r="30" spans="1:55" s="10" customFormat="1" ht="17.100000000000001" customHeight="1"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7"/>
      <c r="AC30" s="7"/>
      <c r="AD30" s="175"/>
    </row>
    <row r="31" spans="1:55" s="10" customFormat="1" ht="17.100000000000001" customHeight="1"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7"/>
      <c r="AC31" s="7"/>
      <c r="AD31" s="175"/>
    </row>
    <row r="32" spans="1:55" s="10" customFormat="1" ht="17.100000000000001" customHeight="1"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7"/>
      <c r="AC32" s="7"/>
      <c r="AD32" s="175"/>
    </row>
    <row r="33" spans="3:30" s="10" customFormat="1"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7"/>
      <c r="AC33" s="7"/>
      <c r="AD33" s="175"/>
    </row>
    <row r="34" spans="3:30" s="10" customFormat="1"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7"/>
      <c r="AC34" s="7"/>
      <c r="AD34" s="175"/>
    </row>
    <row r="35" spans="3:30" s="10" customFormat="1"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7"/>
      <c r="AC35" s="7"/>
      <c r="AD35" s="175"/>
    </row>
    <row r="36" spans="3:30" s="10" customFormat="1"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  <c r="AC36" s="7"/>
      <c r="AD36" s="175"/>
    </row>
    <row r="37" spans="3:30" s="10" customFormat="1"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7"/>
      <c r="AC37" s="7"/>
      <c r="AD37" s="175"/>
    </row>
    <row r="38" spans="3:30" s="10" customFormat="1"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7"/>
      <c r="AC38" s="7"/>
      <c r="AD38" s="175"/>
    </row>
    <row r="39" spans="3:30" s="10" customFormat="1"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7"/>
      <c r="AC39" s="7"/>
      <c r="AD39" s="175"/>
    </row>
    <row r="40" spans="3:30" s="10" customFormat="1">
      <c r="C40" s="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7"/>
      <c r="AC40" s="7"/>
      <c r="AD40" s="175"/>
    </row>
    <row r="41" spans="3:30" s="10" customFormat="1"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7"/>
      <c r="AC41" s="7"/>
      <c r="AD41" s="175"/>
    </row>
    <row r="42" spans="3:30" s="10" customFormat="1"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7"/>
      <c r="AC42" s="7"/>
      <c r="AD42" s="175"/>
    </row>
    <row r="43" spans="3:30" s="10" customFormat="1"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7"/>
      <c r="AC43" s="7"/>
      <c r="AD43" s="175"/>
    </row>
    <row r="44" spans="3:30" s="10" customFormat="1">
      <c r="C44" s="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7"/>
      <c r="AC44" s="7"/>
      <c r="AD44" s="175"/>
    </row>
    <row r="45" spans="3:30" s="10" customFormat="1"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7"/>
      <c r="AC45" s="7"/>
      <c r="AD45" s="175"/>
    </row>
    <row r="46" spans="3:30" s="10" customFormat="1">
      <c r="C46" s="7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7"/>
      <c r="AC46" s="7"/>
      <c r="AD46" s="175"/>
    </row>
    <row r="47" spans="3:30" s="10" customFormat="1">
      <c r="C47" s="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7"/>
      <c r="AC47" s="7"/>
      <c r="AD47" s="175"/>
    </row>
    <row r="48" spans="3:30" s="10" customFormat="1"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7"/>
      <c r="AC48" s="7"/>
      <c r="AD48" s="175"/>
    </row>
    <row r="49" spans="3:30" s="10" customFormat="1">
      <c r="C49" s="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7"/>
      <c r="AC49" s="7"/>
      <c r="AD49" s="175"/>
    </row>
    <row r="50" spans="3:30" s="10" customFormat="1">
      <c r="C50" s="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7"/>
      <c r="AC50" s="7"/>
      <c r="AD50" s="175"/>
    </row>
    <row r="51" spans="3:30" s="10" customFormat="1">
      <c r="C51" s="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7"/>
      <c r="AC51" s="7"/>
      <c r="AD51" s="175"/>
    </row>
    <row r="52" spans="3:30" s="10" customFormat="1">
      <c r="C52" s="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7"/>
      <c r="AC52" s="7"/>
      <c r="AD52" s="175"/>
    </row>
    <row r="53" spans="3:30" s="10" customFormat="1"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7"/>
      <c r="AC53" s="7"/>
      <c r="AD53" s="175"/>
    </row>
    <row r="54" spans="3:30" s="10" customFormat="1"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7"/>
      <c r="AC54" s="7"/>
      <c r="AD54" s="175"/>
    </row>
    <row r="55" spans="3:30" s="10" customFormat="1"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7"/>
      <c r="AC55" s="7"/>
      <c r="AD55" s="175"/>
    </row>
    <row r="56" spans="3:30" s="10" customFormat="1">
      <c r="C56" s="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7"/>
      <c r="AC56" s="7"/>
      <c r="AD56" s="175"/>
    </row>
    <row r="57" spans="3:30" s="10" customFormat="1">
      <c r="C57" s="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  <c r="AC57" s="7"/>
      <c r="AD57" s="175"/>
    </row>
    <row r="58" spans="3:30" s="10" customFormat="1">
      <c r="C58" s="7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7"/>
      <c r="AC58" s="7"/>
      <c r="AD58" s="175"/>
    </row>
    <row r="59" spans="3:30" s="10" customFormat="1">
      <c r="C59" s="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7"/>
      <c r="AC59" s="7"/>
      <c r="AD59" s="175"/>
    </row>
    <row r="60" spans="3:30" s="10" customFormat="1"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7"/>
      <c r="AC60" s="7"/>
      <c r="AD60" s="175"/>
    </row>
  </sheetData>
  <mergeCells count="25">
    <mergeCell ref="AB8:AB10"/>
    <mergeCell ref="AC8:AC10"/>
    <mergeCell ref="D9:E9"/>
    <mergeCell ref="F9:G9"/>
    <mergeCell ref="H9:I9"/>
    <mergeCell ref="J9:K9"/>
    <mergeCell ref="L9:M9"/>
    <mergeCell ref="N9:O9"/>
    <mergeCell ref="P9:Q9"/>
    <mergeCell ref="R9:S9"/>
    <mergeCell ref="R2:U2"/>
    <mergeCell ref="R3:U3"/>
    <mergeCell ref="D7:AA7"/>
    <mergeCell ref="D5:H5"/>
    <mergeCell ref="I5:M5"/>
    <mergeCell ref="G3:L3"/>
    <mergeCell ref="O5:P5"/>
    <mergeCell ref="Q5:T5"/>
    <mergeCell ref="B8:B10"/>
    <mergeCell ref="C8:C10"/>
    <mergeCell ref="D8:AA8"/>
    <mergeCell ref="T9:U9"/>
    <mergeCell ref="V9:W9"/>
    <mergeCell ref="X9:Y9"/>
    <mergeCell ref="Z9:AA9"/>
  </mergeCells>
  <conditionalFormatting sqref="Y27 D23:AA23">
    <cfRule type="cellIs" dxfId="24" priority="56" operator="equal">
      <formula>"No"</formula>
    </cfRule>
  </conditionalFormatting>
  <conditionalFormatting sqref="D23:AA23">
    <cfRule type="cellIs" dxfId="23" priority="10" operator="equal">
      <formula>"Yes"</formula>
    </cfRule>
  </conditionalFormatting>
  <conditionalFormatting sqref="AA23 Y23 W23 U23 S23 Q23 O23 M23 K23 E23 I23 G23">
    <cfRule type="cellIs" dxfId="22" priority="1" stopIfTrue="1" operator="equal">
      <formula>"Nie"</formula>
    </cfRule>
  </conditionalFormatting>
  <conditionalFormatting sqref="E23 I23 G23 AA23 Y23 W23 U23 S23 Q23 O23 M23 K23">
    <cfRule type="cellIs" dxfId="21" priority="28" operator="equal">
      <formula>""</formula>
    </cfRule>
  </conditionalFormatting>
  <conditionalFormatting sqref="E23 I23 G23 AA23 Y23 W23 U23 S23 Q23 O23 M23 K23">
    <cfRule type="cellIs" dxfId="20" priority="27" stopIfTrue="1" operator="equal">
      <formula>"Áno"</formula>
    </cfRule>
  </conditionalFormatting>
  <dataValidations count="4">
    <dataValidation allowBlank="1" showDropDown="1" showInputMessage="1" showErrorMessage="1" sqref="G4" xr:uid="{00000000-0002-0000-0400-000000000000}"/>
    <dataValidation type="list" allowBlank="1" showDropDown="1" showInputMessage="1" showErrorMessage="1" sqref="T6:V6 H4:J4" xr:uid="{00000000-0002-0000-0400-000001000000}">
      <formula1>"A, B, C"</formula1>
    </dataValidation>
    <dataValidation type="whole" allowBlank="1" showInputMessage="1" showErrorMessage="1" sqref="K11:K20 G11:G20 E11:E20 I11:I20 Y11:Y20 W11:W20 C11 U11:U20 AA11:AA20 S11:S20 Q11:Q20 O11:O20 M11:M20" xr:uid="{00000000-0002-0000-0400-000002000000}">
      <formula1>1</formula1>
      <formula2>4</formula2>
    </dataValidation>
    <dataValidation type="list" allowBlank="1" showDropDown="1" showInputMessage="1" showErrorMessage="1" sqref="D6:O6" xr:uid="{00000000-0002-0000-0400-000003000000}">
      <formula1>"A, B, C, D"</formula1>
    </dataValidation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79998168889431442"/>
  </sheetPr>
  <dimension ref="B2:T164"/>
  <sheetViews>
    <sheetView showGridLines="0" showZeros="0" zoomScale="125" zoomScaleNormal="125" zoomScalePageLayoutView="125" workbookViewId="0">
      <pane xSplit="7" ySplit="7" topLeftCell="K12" activePane="bottomRight" state="frozenSplit"/>
      <selection pane="bottomRight" activeCell="K15" sqref="K15"/>
      <selection pane="bottomLeft" activeCell="A7" sqref="A7"/>
      <selection pane="topRight" activeCell="H7" sqref="H7"/>
    </sheetView>
  </sheetViews>
  <sheetFormatPr defaultColWidth="10.85546875" defaultRowHeight="12.75"/>
  <cols>
    <col min="1" max="1" width="2.85546875" style="240" customWidth="1"/>
    <col min="2" max="2" width="3.85546875" style="239" customWidth="1"/>
    <col min="3" max="3" width="45.140625" style="240" customWidth="1"/>
    <col min="4" max="4" width="9.85546875" style="240" customWidth="1"/>
    <col min="5" max="7" width="9.140625" style="240" customWidth="1"/>
    <col min="8" max="14" width="4.85546875" style="241" customWidth="1"/>
    <col min="15" max="15" width="6.7109375" style="241" customWidth="1"/>
    <col min="16" max="19" width="4.85546875" style="241" customWidth="1"/>
    <col min="20" max="20" width="40.85546875" style="240" customWidth="1"/>
    <col min="21" max="16384" width="10.85546875" style="240"/>
  </cols>
  <sheetData>
    <row r="2" spans="2:20" s="234" customFormat="1" ht="20.100000000000001" customHeight="1">
      <c r="B2" s="233"/>
      <c r="D2" s="286"/>
      <c r="E2" s="235" t="s">
        <v>110</v>
      </c>
      <c r="F2" s="388" t="str">
        <f>IF(ZÁUJEMCA!E3="","",ZÁUJEMCA!E3)</f>
        <v/>
      </c>
      <c r="G2" s="388"/>
      <c r="H2" s="388"/>
      <c r="I2" s="388"/>
      <c r="J2" s="388"/>
      <c r="K2" s="388"/>
      <c r="L2" s="236"/>
      <c r="M2" s="236"/>
      <c r="N2" s="236"/>
      <c r="O2" s="237" t="s">
        <v>28</v>
      </c>
      <c r="P2" s="389" t="str">
        <f>IF(ZÁUJEMCA!L2="","",ZÁUJEMCA!L2)</f>
        <v/>
      </c>
      <c r="Q2" s="389"/>
      <c r="R2" s="389"/>
      <c r="S2" s="389"/>
    </row>
    <row r="3" spans="2:20" s="234" customFormat="1" ht="33.75" customHeight="1">
      <c r="B3" s="233"/>
      <c r="C3" s="287" t="s">
        <v>111</v>
      </c>
      <c r="D3" s="286"/>
      <c r="E3" s="235" t="s">
        <v>97</v>
      </c>
      <c r="F3" s="346" t="str">
        <f>IF(HODNOTITEĽ!G3="","",HODNOTITEĽ!G3)</f>
        <v/>
      </c>
      <c r="G3" s="347"/>
      <c r="H3" s="347"/>
      <c r="I3" s="347"/>
      <c r="J3" s="347"/>
      <c r="K3" s="347"/>
      <c r="L3" s="348"/>
      <c r="M3" s="236"/>
      <c r="N3" s="236"/>
      <c r="O3" s="237" t="s">
        <v>28</v>
      </c>
      <c r="P3" s="389" t="str">
        <f>IF(HODNOTITEĽ!R3="","",HODNOTITEĽ!R3)</f>
        <v/>
      </c>
      <c r="Q3" s="389"/>
      <c r="R3" s="389"/>
      <c r="S3" s="389"/>
    </row>
    <row r="4" spans="2:20" s="234" customFormat="1" ht="20.100000000000001" customHeight="1">
      <c r="B4" s="233"/>
      <c r="C4" s="288" t="s">
        <v>112</v>
      </c>
      <c r="D4" s="286"/>
      <c r="E4" s="235" t="s">
        <v>31</v>
      </c>
      <c r="F4" s="126">
        <f>ZÁUJEMCA!F4</f>
        <v>0</v>
      </c>
      <c r="G4" s="286"/>
      <c r="H4" s="286"/>
      <c r="I4" s="286"/>
      <c r="J4" s="236"/>
      <c r="K4" s="238"/>
      <c r="L4" s="236"/>
      <c r="M4" s="236"/>
      <c r="N4" s="236"/>
      <c r="O4" s="236"/>
      <c r="P4" s="237"/>
      <c r="Q4" s="289"/>
      <c r="R4" s="236"/>
      <c r="S4" s="236"/>
    </row>
    <row r="5" spans="2:20" ht="15" customHeight="1"/>
    <row r="6" spans="2:20" s="242" customFormat="1" ht="21.95" customHeight="1">
      <c r="B6" s="390" t="s">
        <v>35</v>
      </c>
      <c r="C6" s="392" t="s">
        <v>36</v>
      </c>
      <c r="D6" s="394" t="s">
        <v>113</v>
      </c>
      <c r="E6" s="394"/>
      <c r="F6" s="394"/>
      <c r="G6" s="394"/>
      <c r="H6" s="394" t="s">
        <v>114</v>
      </c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2" t="s">
        <v>38</v>
      </c>
    </row>
    <row r="7" spans="2:20" s="242" customFormat="1" ht="30" customHeight="1">
      <c r="B7" s="391"/>
      <c r="C7" s="393"/>
      <c r="D7" s="263" t="s">
        <v>115</v>
      </c>
      <c r="E7" s="263" t="s">
        <v>116</v>
      </c>
      <c r="F7" s="263" t="s">
        <v>117</v>
      </c>
      <c r="G7" s="263" t="s">
        <v>118</v>
      </c>
      <c r="H7" s="296">
        <v>1</v>
      </c>
      <c r="I7" s="296">
        <v>2</v>
      </c>
      <c r="J7" s="296">
        <v>3</v>
      </c>
      <c r="K7" s="296">
        <v>4</v>
      </c>
      <c r="L7" s="296">
        <v>5</v>
      </c>
      <c r="M7" s="296">
        <v>6</v>
      </c>
      <c r="N7" s="296">
        <v>7</v>
      </c>
      <c r="O7" s="296">
        <v>8</v>
      </c>
      <c r="P7" s="296">
        <v>9</v>
      </c>
      <c r="Q7" s="296">
        <v>10</v>
      </c>
      <c r="R7" s="296">
        <v>11</v>
      </c>
      <c r="S7" s="296">
        <v>12</v>
      </c>
      <c r="T7" s="393"/>
    </row>
    <row r="8" spans="2:20" ht="39.950000000000003" customHeight="1">
      <c r="B8" s="243">
        <v>1</v>
      </c>
      <c r="C8" s="395" t="str">
        <f>'[1]Candidate Ratings'!C10</f>
        <v>Ciele a hodnotenie výsledkov ( zložitosť súvisiaca s výstupom): ide o opis zložitosti vyplývajúcej z nejasných, náročných a vzájomne konfliktných cieľov, cieľov, požiadaviek a očakávaní.</v>
      </c>
      <c r="D8" s="395"/>
      <c r="E8" s="395"/>
      <c r="F8" s="395"/>
      <c r="G8" s="395"/>
      <c r="T8" s="244"/>
    </row>
    <row r="9" spans="2:20" ht="30" customHeight="1">
      <c r="B9" s="245"/>
      <c r="C9" s="246" t="s">
        <v>119</v>
      </c>
      <c r="D9" s="247" t="s">
        <v>120</v>
      </c>
      <c r="E9" s="247" t="s">
        <v>121</v>
      </c>
      <c r="F9" s="247" t="s">
        <v>122</v>
      </c>
      <c r="G9" s="247" t="s">
        <v>123</v>
      </c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48"/>
    </row>
    <row r="10" spans="2:20" ht="57" customHeight="1">
      <c r="B10" s="245"/>
      <c r="C10" s="246" t="s">
        <v>124</v>
      </c>
      <c r="D10" s="247" t="s">
        <v>125</v>
      </c>
      <c r="E10" s="247" t="s">
        <v>126</v>
      </c>
      <c r="F10" s="247" t="s">
        <v>127</v>
      </c>
      <c r="G10" s="247" t="s">
        <v>128</v>
      </c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48"/>
    </row>
    <row r="11" spans="2:20" ht="42" customHeight="1">
      <c r="B11" s="245"/>
      <c r="C11" s="249" t="s">
        <v>129</v>
      </c>
      <c r="D11" s="247" t="s">
        <v>130</v>
      </c>
      <c r="E11" s="247" t="s">
        <v>131</v>
      </c>
      <c r="F11" s="247" t="s">
        <v>132</v>
      </c>
      <c r="G11" s="247" t="s">
        <v>133</v>
      </c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48"/>
    </row>
    <row r="12" spans="2:20" ht="36" customHeight="1">
      <c r="B12" s="245"/>
      <c r="C12" s="249" t="s">
        <v>134</v>
      </c>
      <c r="D12" s="247" t="s">
        <v>135</v>
      </c>
      <c r="E12" s="247" t="s">
        <v>136</v>
      </c>
      <c r="F12" s="247" t="s">
        <v>137</v>
      </c>
      <c r="G12" s="247" t="s">
        <v>138</v>
      </c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48"/>
    </row>
    <row r="13" spans="2:20" ht="30" customHeight="1">
      <c r="B13" s="245"/>
      <c r="C13" s="249" t="s">
        <v>139</v>
      </c>
      <c r="D13" s="247" t="s">
        <v>120</v>
      </c>
      <c r="E13" s="247" t="s">
        <v>121</v>
      </c>
      <c r="F13" s="247" t="s">
        <v>122</v>
      </c>
      <c r="G13" s="247" t="s">
        <v>123</v>
      </c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48"/>
    </row>
    <row r="14" spans="2:20" ht="36" customHeight="1">
      <c r="B14" s="245"/>
      <c r="C14" s="249" t="s">
        <v>140</v>
      </c>
      <c r="D14" s="247" t="s">
        <v>135</v>
      </c>
      <c r="E14" s="247" t="s">
        <v>136</v>
      </c>
      <c r="F14" s="247" t="s">
        <v>137</v>
      </c>
      <c r="G14" s="247" t="s">
        <v>138</v>
      </c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48"/>
    </row>
    <row r="15" spans="2:20" ht="30" customHeight="1">
      <c r="B15" s="245"/>
      <c r="C15" s="246" t="s">
        <v>141</v>
      </c>
      <c r="D15" s="247" t="s">
        <v>120</v>
      </c>
      <c r="E15" s="247" t="s">
        <v>121</v>
      </c>
      <c r="F15" s="247" t="s">
        <v>122</v>
      </c>
      <c r="G15" s="247" t="s">
        <v>123</v>
      </c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48"/>
    </row>
    <row r="16" spans="2:20" ht="30" customHeight="1">
      <c r="B16" s="245"/>
      <c r="C16" s="249" t="s">
        <v>142</v>
      </c>
      <c r="D16" s="247" t="s">
        <v>143</v>
      </c>
      <c r="E16" s="247" t="s">
        <v>144</v>
      </c>
      <c r="F16" s="247" t="s">
        <v>145</v>
      </c>
      <c r="G16" s="247" t="s">
        <v>146</v>
      </c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48"/>
    </row>
    <row r="17" spans="2:20" ht="30" customHeight="1">
      <c r="B17" s="245"/>
      <c r="C17" s="249" t="s">
        <v>147</v>
      </c>
      <c r="D17" s="247" t="s">
        <v>148</v>
      </c>
      <c r="E17" s="247" t="s">
        <v>149</v>
      </c>
      <c r="F17" s="247" t="s">
        <v>150</v>
      </c>
      <c r="G17" s="247" t="s">
        <v>151</v>
      </c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48"/>
    </row>
    <row r="18" spans="2:20" ht="36" customHeight="1">
      <c r="B18" s="245"/>
      <c r="C18" s="249" t="s">
        <v>152</v>
      </c>
      <c r="D18" s="247" t="s">
        <v>153</v>
      </c>
      <c r="E18" s="247" t="s">
        <v>154</v>
      </c>
      <c r="F18" s="247" t="s">
        <v>155</v>
      </c>
      <c r="G18" s="247" t="s">
        <v>156</v>
      </c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48"/>
    </row>
    <row r="19" spans="2:20" ht="30" customHeight="1">
      <c r="B19" s="245"/>
      <c r="C19" s="249" t="s">
        <v>157</v>
      </c>
      <c r="D19" s="247" t="s">
        <v>158</v>
      </c>
      <c r="E19" s="247" t="s">
        <v>159</v>
      </c>
      <c r="F19" s="247" t="s">
        <v>160</v>
      </c>
      <c r="G19" s="247" t="s">
        <v>161</v>
      </c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48"/>
    </row>
    <row r="20" spans="2:20" s="250" customFormat="1" ht="24" customHeight="1">
      <c r="G20" s="250" t="s">
        <v>162</v>
      </c>
      <c r="H20" s="251" t="str">
        <f>IF(SUM(H9:H19)=0,"",ROUND(AVERAGE(H9:H19),0))</f>
        <v/>
      </c>
      <c r="I20" s="251" t="str">
        <f t="shared" ref="I20:S20" si="0">IF(SUM(I9:I19)=0,"",ROUND(AVERAGE(I9:I19),0))</f>
        <v/>
      </c>
      <c r="J20" s="251" t="str">
        <f t="shared" si="0"/>
        <v/>
      </c>
      <c r="K20" s="251" t="str">
        <f t="shared" si="0"/>
        <v/>
      </c>
      <c r="L20" s="251" t="str">
        <f t="shared" si="0"/>
        <v/>
      </c>
      <c r="M20" s="251" t="str">
        <f t="shared" si="0"/>
        <v/>
      </c>
      <c r="N20" s="251" t="str">
        <f t="shared" si="0"/>
        <v/>
      </c>
      <c r="O20" s="251" t="str">
        <f t="shared" si="0"/>
        <v/>
      </c>
      <c r="P20" s="251" t="str">
        <f t="shared" si="0"/>
        <v/>
      </c>
      <c r="Q20" s="251" t="str">
        <f t="shared" si="0"/>
        <v/>
      </c>
      <c r="R20" s="251" t="str">
        <f t="shared" si="0"/>
        <v/>
      </c>
      <c r="S20" s="251" t="str">
        <f t="shared" si="0"/>
        <v/>
      </c>
    </row>
    <row r="21" spans="2:20" s="274" customFormat="1" ht="24" customHeight="1">
      <c r="B21" s="270"/>
      <c r="C21" s="271"/>
      <c r="D21" s="272"/>
      <c r="E21" s="272"/>
      <c r="F21" s="272"/>
      <c r="G21" s="273" t="s">
        <v>163</v>
      </c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</row>
    <row r="22" spans="2:20">
      <c r="C22" s="252"/>
      <c r="D22" s="254"/>
      <c r="E22" s="254"/>
      <c r="F22" s="254"/>
      <c r="G22" s="254"/>
    </row>
    <row r="23" spans="2:20" ht="51" customHeight="1">
      <c r="B23" s="243">
        <v>2</v>
      </c>
      <c r="C23" s="395" t="str">
        <f>'[1]Candidate Ratings'!C11</f>
        <v>Procesy, metódy, nástroje a techniky ( zložitosť procesu ): ukazovateľ opisuje zložitosť súvisiacu s počtom úloh, predpokladov a obmedzení a ich vzájomnú závislosť, procesy a požiadavky na kvalitu procesov, tímová komunikačná štruktúra, dostupnosť podporných metód, nástrojov a techník.</v>
      </c>
      <c r="D23" s="395"/>
      <c r="E23" s="395"/>
      <c r="F23" s="395"/>
      <c r="G23" s="395"/>
    </row>
    <row r="24" spans="2:20" ht="30" customHeight="1">
      <c r="B24" s="245"/>
      <c r="C24" s="249" t="s">
        <v>164</v>
      </c>
      <c r="D24" s="247" t="s">
        <v>165</v>
      </c>
      <c r="E24" s="247" t="s">
        <v>166</v>
      </c>
      <c r="F24" s="247" t="s">
        <v>167</v>
      </c>
      <c r="G24" s="247" t="s">
        <v>168</v>
      </c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48"/>
    </row>
    <row r="25" spans="2:20" ht="30" customHeight="1">
      <c r="B25" s="245"/>
      <c r="C25" s="249" t="s">
        <v>169</v>
      </c>
      <c r="D25" s="247" t="s">
        <v>170</v>
      </c>
      <c r="E25" s="247" t="s">
        <v>171</v>
      </c>
      <c r="F25" s="247" t="s">
        <v>172</v>
      </c>
      <c r="G25" s="247" t="s">
        <v>173</v>
      </c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48"/>
    </row>
    <row r="26" spans="2:20" ht="30" customHeight="1">
      <c r="B26" s="245"/>
      <c r="C26" s="249" t="s">
        <v>174</v>
      </c>
      <c r="D26" s="247" t="s">
        <v>175</v>
      </c>
      <c r="E26" s="247" t="s">
        <v>176</v>
      </c>
      <c r="F26" s="247" t="s">
        <v>177</v>
      </c>
      <c r="G26" s="247" t="s">
        <v>178</v>
      </c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48"/>
    </row>
    <row r="27" spans="2:20" s="250" customFormat="1" ht="24" customHeight="1">
      <c r="G27" s="250" t="s">
        <v>162</v>
      </c>
      <c r="H27" s="251" t="str">
        <f>IF(SUM(H24:H26)=0,"",AVERAGE(H24:H26))</f>
        <v/>
      </c>
      <c r="I27" s="251" t="str">
        <f t="shared" ref="I27:S27" si="1">IF(SUM(I24:I26)=0,"",AVERAGE(I24:I26))</f>
        <v/>
      </c>
      <c r="J27" s="251" t="str">
        <f t="shared" si="1"/>
        <v/>
      </c>
      <c r="K27" s="251" t="str">
        <f t="shared" si="1"/>
        <v/>
      </c>
      <c r="L27" s="251" t="str">
        <f t="shared" si="1"/>
        <v/>
      </c>
      <c r="M27" s="251" t="str">
        <f t="shared" si="1"/>
        <v/>
      </c>
      <c r="N27" s="251" t="str">
        <f t="shared" si="1"/>
        <v/>
      </c>
      <c r="O27" s="251" t="str">
        <f t="shared" si="1"/>
        <v/>
      </c>
      <c r="P27" s="251" t="str">
        <f t="shared" si="1"/>
        <v/>
      </c>
      <c r="Q27" s="251" t="str">
        <f t="shared" si="1"/>
        <v/>
      </c>
      <c r="R27" s="251" t="str">
        <f t="shared" si="1"/>
        <v/>
      </c>
      <c r="S27" s="251" t="str">
        <f t="shared" si="1"/>
        <v/>
      </c>
    </row>
    <row r="28" spans="2:20" s="274" customFormat="1" ht="24" customHeight="1">
      <c r="B28" s="270"/>
      <c r="C28" s="271"/>
      <c r="D28" s="272"/>
      <c r="E28" s="272"/>
      <c r="F28" s="272"/>
      <c r="G28" s="273" t="s">
        <v>163</v>
      </c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</row>
    <row r="29" spans="2:20">
      <c r="C29" s="252"/>
      <c r="D29" s="254"/>
      <c r="E29" s="254"/>
      <c r="F29" s="254"/>
      <c r="G29" s="254"/>
    </row>
    <row r="30" spans="2:20" ht="53.1" customHeight="1">
      <c r="B30" s="243">
        <v>3</v>
      </c>
      <c r="C30" s="395" t="str">
        <f>'[1]Candidate Ratings'!C12</f>
        <v>Zdroje vrátane finančných prostriedkov ( zložitosť súvisiaca so vstupmi ): ukazovateľ opisuje zložitosť súvisiacu so získavaním a financovaním potrebných rozpočtov, rôznorodosť alebo nedostatok zdrojov (ľudských a iných ), procesy a činnosti potrebné na riadenie finančných a zdrojových aspektov vrátane obstarávania.</v>
      </c>
      <c r="D30" s="395"/>
      <c r="E30" s="395"/>
      <c r="F30" s="395"/>
      <c r="G30" s="395"/>
    </row>
    <row r="31" spans="2:20" ht="30" customHeight="1">
      <c r="B31" s="245"/>
      <c r="C31" s="255" t="s">
        <v>179</v>
      </c>
      <c r="D31" s="247" t="s">
        <v>180</v>
      </c>
      <c r="E31" s="247" t="s">
        <v>181</v>
      </c>
      <c r="F31" s="247" t="s">
        <v>182</v>
      </c>
      <c r="G31" s="247" t="s">
        <v>183</v>
      </c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48"/>
    </row>
    <row r="32" spans="2:20" ht="30" customHeight="1">
      <c r="B32" s="245"/>
      <c r="C32" s="249" t="s">
        <v>184</v>
      </c>
      <c r="D32" s="247" t="s">
        <v>180</v>
      </c>
      <c r="E32" s="247" t="s">
        <v>181</v>
      </c>
      <c r="F32" s="247" t="s">
        <v>182</v>
      </c>
      <c r="G32" s="247" t="s">
        <v>183</v>
      </c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48"/>
    </row>
    <row r="33" spans="2:20" ht="30" customHeight="1">
      <c r="B33" s="245"/>
      <c r="C33" s="249" t="s">
        <v>185</v>
      </c>
      <c r="D33" s="247" t="s">
        <v>180</v>
      </c>
      <c r="E33" s="247" t="s">
        <v>181</v>
      </c>
      <c r="F33" s="247" t="s">
        <v>182</v>
      </c>
      <c r="G33" s="247" t="s">
        <v>183</v>
      </c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48"/>
    </row>
    <row r="34" spans="2:20" ht="30" customHeight="1">
      <c r="B34" s="245"/>
      <c r="C34" s="249" t="s">
        <v>186</v>
      </c>
      <c r="D34" s="247">
        <v>1</v>
      </c>
      <c r="E34" s="247" t="s">
        <v>187</v>
      </c>
      <c r="F34" s="247" t="s">
        <v>188</v>
      </c>
      <c r="G34" s="247" t="s">
        <v>189</v>
      </c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48"/>
    </row>
    <row r="35" spans="2:20" ht="30" customHeight="1">
      <c r="B35" s="245"/>
      <c r="C35" s="249" t="s">
        <v>190</v>
      </c>
      <c r="D35" s="247" t="s">
        <v>191</v>
      </c>
      <c r="E35" s="247" t="s">
        <v>192</v>
      </c>
      <c r="F35" s="247" t="s">
        <v>193</v>
      </c>
      <c r="G35" s="247" t="s">
        <v>194</v>
      </c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48"/>
    </row>
    <row r="36" spans="2:20" ht="30" customHeight="1">
      <c r="B36" s="245"/>
      <c r="C36" s="249" t="s">
        <v>195</v>
      </c>
      <c r="D36" s="247" t="s">
        <v>196</v>
      </c>
      <c r="E36" s="247" t="s">
        <v>197</v>
      </c>
      <c r="F36" s="247" t="s">
        <v>198</v>
      </c>
      <c r="G36" s="247" t="s">
        <v>199</v>
      </c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48"/>
    </row>
    <row r="37" spans="2:20" ht="30" customHeight="1">
      <c r="B37" s="245"/>
      <c r="C37" s="249" t="s">
        <v>200</v>
      </c>
      <c r="D37" s="247" t="s">
        <v>201</v>
      </c>
      <c r="E37" s="247" t="s">
        <v>202</v>
      </c>
      <c r="F37" s="247" t="s">
        <v>203</v>
      </c>
      <c r="G37" s="247" t="s">
        <v>204</v>
      </c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48"/>
    </row>
    <row r="38" spans="2:20" ht="30" customHeight="1">
      <c r="B38" s="245"/>
      <c r="C38" s="249" t="s">
        <v>205</v>
      </c>
      <c r="D38" s="247" t="s">
        <v>146</v>
      </c>
      <c r="E38" s="247" t="s">
        <v>145</v>
      </c>
      <c r="F38" s="247" t="s">
        <v>144</v>
      </c>
      <c r="G38" s="247" t="s">
        <v>143</v>
      </c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48"/>
    </row>
    <row r="39" spans="2:20" ht="30" customHeight="1">
      <c r="B39" s="245"/>
      <c r="C39" s="249" t="s">
        <v>206</v>
      </c>
      <c r="D39" s="247" t="s">
        <v>207</v>
      </c>
      <c r="E39" s="247" t="s">
        <v>208</v>
      </c>
      <c r="F39" s="247" t="s">
        <v>209</v>
      </c>
      <c r="G39" s="247" t="s">
        <v>196</v>
      </c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48"/>
    </row>
    <row r="40" spans="2:20" s="250" customFormat="1" ht="24" customHeight="1">
      <c r="G40" s="250" t="s">
        <v>162</v>
      </c>
      <c r="H40" s="251" t="str">
        <f>IF(SUM(H31:H39)=0,"",AVERAGE(H31:H39))</f>
        <v/>
      </c>
      <c r="I40" s="251" t="str">
        <f t="shared" ref="I40:S40" si="2">IF(SUM(I31:I39)=0,"",AVERAGE(I31:I39))</f>
        <v/>
      </c>
      <c r="J40" s="251" t="str">
        <f t="shared" si="2"/>
        <v/>
      </c>
      <c r="K40" s="251" t="str">
        <f t="shared" si="2"/>
        <v/>
      </c>
      <c r="L40" s="251" t="str">
        <f t="shared" si="2"/>
        <v/>
      </c>
      <c r="M40" s="251" t="str">
        <f t="shared" si="2"/>
        <v/>
      </c>
      <c r="N40" s="251" t="str">
        <f t="shared" si="2"/>
        <v/>
      </c>
      <c r="O40" s="251" t="str">
        <f t="shared" si="2"/>
        <v/>
      </c>
      <c r="P40" s="251" t="str">
        <f t="shared" si="2"/>
        <v/>
      </c>
      <c r="Q40" s="251" t="str">
        <f t="shared" si="2"/>
        <v/>
      </c>
      <c r="R40" s="251" t="str">
        <f t="shared" si="2"/>
        <v/>
      </c>
      <c r="S40" s="251" t="str">
        <f t="shared" si="2"/>
        <v/>
      </c>
    </row>
    <row r="41" spans="2:20" s="274" customFormat="1" ht="24" customHeight="1">
      <c r="B41" s="270"/>
      <c r="C41" s="271"/>
      <c r="D41" s="272"/>
      <c r="E41" s="272"/>
      <c r="F41" s="272"/>
      <c r="G41" s="273" t="s">
        <v>163</v>
      </c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</row>
    <row r="42" spans="2:20">
      <c r="C42" s="252"/>
      <c r="D42" s="254"/>
      <c r="E42" s="254"/>
      <c r="F42" s="254"/>
      <c r="G42" s="254"/>
    </row>
    <row r="43" spans="2:20" ht="37.5" customHeight="1">
      <c r="B43" s="243">
        <v>4</v>
      </c>
      <c r="C43" s="395" t="str">
        <f>'[1]Candidate Ratings'!C13</f>
        <v>Riziká a príležitosti ( zložitosť súvisiaca s rizikom ): ukazovateľ opisuje zložitosť súvisiacu s rizikovým profilom a úrovňami neistôt projektov a súvisiacich iniciatív.</v>
      </c>
      <c r="D43" s="395"/>
      <c r="E43" s="395"/>
      <c r="F43" s="395"/>
      <c r="G43" s="395"/>
    </row>
    <row r="44" spans="2:20" ht="30" customHeight="1">
      <c r="B44" s="245"/>
      <c r="C44" s="249" t="s">
        <v>210</v>
      </c>
      <c r="D44" s="247" t="s">
        <v>201</v>
      </c>
      <c r="E44" s="247" t="s">
        <v>202</v>
      </c>
      <c r="F44" s="247" t="s">
        <v>211</v>
      </c>
      <c r="G44" s="247" t="s">
        <v>212</v>
      </c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48"/>
    </row>
    <row r="45" spans="2:20" ht="30" customHeight="1">
      <c r="B45" s="245"/>
      <c r="C45" s="249" t="s">
        <v>213</v>
      </c>
      <c r="D45" s="247" t="s">
        <v>201</v>
      </c>
      <c r="E45" s="247" t="s">
        <v>202</v>
      </c>
      <c r="F45" s="247" t="s">
        <v>211</v>
      </c>
      <c r="G45" s="247" t="s">
        <v>212</v>
      </c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48"/>
    </row>
    <row r="46" spans="2:20" ht="30" customHeight="1">
      <c r="B46" s="245"/>
      <c r="C46" s="249" t="s">
        <v>214</v>
      </c>
      <c r="D46" s="247" t="s">
        <v>215</v>
      </c>
      <c r="E46" s="247" t="s">
        <v>216</v>
      </c>
      <c r="F46" s="247" t="s">
        <v>211</v>
      </c>
      <c r="G46" s="247" t="s">
        <v>217</v>
      </c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48"/>
    </row>
    <row r="47" spans="2:20" ht="30" customHeight="1">
      <c r="B47" s="245"/>
      <c r="C47" s="249" t="s">
        <v>218</v>
      </c>
      <c r="D47" s="247" t="s">
        <v>215</v>
      </c>
      <c r="E47" s="247" t="s">
        <v>216</v>
      </c>
      <c r="F47" s="247" t="s">
        <v>211</v>
      </c>
      <c r="G47" s="247" t="s">
        <v>217</v>
      </c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48"/>
    </row>
    <row r="48" spans="2:20" ht="30" customHeight="1">
      <c r="B48" s="245"/>
      <c r="C48" s="249" t="s">
        <v>219</v>
      </c>
      <c r="D48" s="247" t="s">
        <v>201</v>
      </c>
      <c r="E48" s="247" t="s">
        <v>202</v>
      </c>
      <c r="F48" s="247" t="s">
        <v>211</v>
      </c>
      <c r="G48" s="247" t="s">
        <v>212</v>
      </c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48"/>
    </row>
    <row r="49" spans="2:20" ht="30" customHeight="1">
      <c r="B49" s="245"/>
      <c r="C49" s="249" t="s">
        <v>220</v>
      </c>
      <c r="D49" s="247" t="s">
        <v>215</v>
      </c>
      <c r="E49" s="247" t="s">
        <v>216</v>
      </c>
      <c r="F49" s="247" t="s">
        <v>211</v>
      </c>
      <c r="G49" s="247" t="s">
        <v>217</v>
      </c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48"/>
    </row>
    <row r="50" spans="2:20" ht="30" customHeight="1">
      <c r="B50" s="245"/>
      <c r="C50" s="249" t="s">
        <v>221</v>
      </c>
      <c r="D50" s="247" t="s">
        <v>215</v>
      </c>
      <c r="E50" s="247" t="s">
        <v>216</v>
      </c>
      <c r="F50" s="247" t="s">
        <v>211</v>
      </c>
      <c r="G50" s="247" t="s">
        <v>217</v>
      </c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48"/>
    </row>
    <row r="51" spans="2:20" s="250" customFormat="1" ht="24" customHeight="1">
      <c r="G51" s="250" t="s">
        <v>162</v>
      </c>
      <c r="H51" s="251" t="str">
        <f>IF(SUM(H44:H50)=0,"",AVERAGE(H44:H50))</f>
        <v/>
      </c>
      <c r="I51" s="251" t="str">
        <f t="shared" ref="I51:S51" si="3">IF(SUM(I44:I50)=0,"",AVERAGE(I44:I50))</f>
        <v/>
      </c>
      <c r="J51" s="251" t="str">
        <f t="shared" si="3"/>
        <v/>
      </c>
      <c r="K51" s="251" t="str">
        <f t="shared" si="3"/>
        <v/>
      </c>
      <c r="L51" s="251" t="str">
        <f t="shared" si="3"/>
        <v/>
      </c>
      <c r="M51" s="251" t="str">
        <f t="shared" si="3"/>
        <v/>
      </c>
      <c r="N51" s="251" t="str">
        <f t="shared" si="3"/>
        <v/>
      </c>
      <c r="O51" s="251" t="str">
        <f t="shared" si="3"/>
        <v/>
      </c>
      <c r="P51" s="251" t="str">
        <f t="shared" si="3"/>
        <v/>
      </c>
      <c r="Q51" s="251" t="str">
        <f t="shared" si="3"/>
        <v/>
      </c>
      <c r="R51" s="251" t="str">
        <f t="shared" si="3"/>
        <v/>
      </c>
      <c r="S51" s="251" t="str">
        <f t="shared" si="3"/>
        <v/>
      </c>
    </row>
    <row r="52" spans="2:20" ht="24" customHeight="1">
      <c r="C52" s="252"/>
      <c r="D52" s="253"/>
      <c r="E52" s="253"/>
      <c r="F52" s="253"/>
      <c r="G52" s="273" t="s">
        <v>163</v>
      </c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</row>
    <row r="53" spans="2:20">
      <c r="C53" s="252"/>
      <c r="D53" s="254"/>
      <c r="E53" s="254"/>
      <c r="F53" s="254"/>
      <c r="G53" s="254"/>
    </row>
    <row r="54" spans="2:20" s="256" customFormat="1" ht="77.099999999999994" customHeight="1">
      <c r="B54" s="243">
        <v>5</v>
      </c>
      <c r="C54" s="395" t="str">
        <f>'[1]Candidate Ratings'!C14</f>
        <v>Zúčastnené strany a integrácia (zložitosť súvisiaca so stratégiou): ukazovateľ opisuje vplyv formálnej stratégie sponzorských organizácií a noriem, predpisov, neformálnych stratégií a politík, ktoré môžu ovplyvniť projekt. Ďalšie faktory môžu zahŕňať význam výsledkov pre organizáciu; Miera dohody medzi zainteresovanými stranami; Neformálna sila, záujmy a odpor, ktorý obklopuje projekt; akékoľvek zákonné alebo regulačné požiadavky.</v>
      </c>
      <c r="D54" s="395"/>
      <c r="E54" s="395"/>
      <c r="F54" s="395"/>
      <c r="G54" s="395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</row>
    <row r="55" spans="2:20" ht="30" customHeight="1">
      <c r="B55" s="245"/>
      <c r="C55" s="249" t="s">
        <v>222</v>
      </c>
      <c r="D55" s="247" t="s">
        <v>191</v>
      </c>
      <c r="E55" s="247" t="s">
        <v>192</v>
      </c>
      <c r="F55" s="247" t="s">
        <v>193</v>
      </c>
      <c r="G55" s="247" t="s">
        <v>194</v>
      </c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48"/>
    </row>
    <row r="56" spans="2:20" ht="30" customHeight="1">
      <c r="B56" s="245"/>
      <c r="C56" s="249" t="s">
        <v>223</v>
      </c>
      <c r="D56" s="247" t="s">
        <v>191</v>
      </c>
      <c r="E56" s="247" t="s">
        <v>192</v>
      </c>
      <c r="F56" s="247" t="s">
        <v>193</v>
      </c>
      <c r="G56" s="247" t="s">
        <v>194</v>
      </c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48"/>
    </row>
    <row r="57" spans="2:20" ht="30" customHeight="1">
      <c r="B57" s="245"/>
      <c r="C57" s="249" t="s">
        <v>224</v>
      </c>
      <c r="D57" s="247" t="s">
        <v>225</v>
      </c>
      <c r="E57" s="247" t="s">
        <v>226</v>
      </c>
      <c r="F57" s="247" t="s">
        <v>227</v>
      </c>
      <c r="G57" s="247" t="s">
        <v>228</v>
      </c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48"/>
    </row>
    <row r="58" spans="2:20" ht="30" customHeight="1">
      <c r="B58" s="245"/>
      <c r="C58" s="249" t="s">
        <v>229</v>
      </c>
      <c r="D58" s="247" t="s">
        <v>230</v>
      </c>
      <c r="E58" s="247" t="s">
        <v>231</v>
      </c>
      <c r="F58" s="247" t="s">
        <v>232</v>
      </c>
      <c r="G58" s="247" t="s">
        <v>233</v>
      </c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48"/>
    </row>
    <row r="59" spans="2:20" ht="30" customHeight="1">
      <c r="B59" s="245"/>
      <c r="C59" s="249" t="s">
        <v>234</v>
      </c>
      <c r="D59" s="247" t="s">
        <v>235</v>
      </c>
      <c r="E59" s="247" t="s">
        <v>236</v>
      </c>
      <c r="F59" s="247" t="s">
        <v>237</v>
      </c>
      <c r="G59" s="247" t="s">
        <v>238</v>
      </c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48"/>
    </row>
    <row r="60" spans="2:20" ht="30" customHeight="1">
      <c r="B60" s="245"/>
      <c r="C60" s="265" t="s">
        <v>239</v>
      </c>
      <c r="D60" s="267" t="s">
        <v>146</v>
      </c>
      <c r="E60" s="267" t="s">
        <v>145</v>
      </c>
      <c r="F60" s="267" t="s">
        <v>144</v>
      </c>
      <c r="G60" s="267" t="s">
        <v>143</v>
      </c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48"/>
    </row>
    <row r="61" spans="2:20" ht="30" customHeight="1">
      <c r="B61" s="245"/>
      <c r="C61" s="265" t="s">
        <v>240</v>
      </c>
      <c r="D61" s="267" t="s">
        <v>146</v>
      </c>
      <c r="E61" s="267" t="s">
        <v>145</v>
      </c>
      <c r="F61" s="267" t="s">
        <v>144</v>
      </c>
      <c r="G61" s="267" t="s">
        <v>143</v>
      </c>
      <c r="H61" s="290"/>
      <c r="I61" s="290"/>
      <c r="J61" s="290"/>
      <c r="K61" s="290"/>
      <c r="L61" s="290"/>
      <c r="M61" s="290"/>
      <c r="N61" s="290"/>
      <c r="O61" s="290"/>
      <c r="P61" s="290"/>
      <c r="Q61" s="290"/>
      <c r="R61" s="290"/>
      <c r="S61" s="290"/>
      <c r="T61" s="248"/>
    </row>
    <row r="62" spans="2:20" ht="30" customHeight="1">
      <c r="B62" s="245"/>
      <c r="C62" s="249" t="s">
        <v>241</v>
      </c>
      <c r="D62" s="247" t="s">
        <v>242</v>
      </c>
      <c r="E62" s="247" t="s">
        <v>243</v>
      </c>
      <c r="F62" s="247" t="s">
        <v>244</v>
      </c>
      <c r="G62" s="247" t="s">
        <v>245</v>
      </c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48"/>
    </row>
    <row r="63" spans="2:20" ht="30" customHeight="1">
      <c r="B63" s="245"/>
      <c r="C63" s="249" t="s">
        <v>246</v>
      </c>
      <c r="D63" s="247" t="s">
        <v>247</v>
      </c>
      <c r="E63" s="247" t="s">
        <v>248</v>
      </c>
      <c r="F63" s="247" t="s">
        <v>249</v>
      </c>
      <c r="G63" s="247" t="s">
        <v>250</v>
      </c>
      <c r="H63" s="290"/>
      <c r="I63" s="290"/>
      <c r="J63" s="290"/>
      <c r="K63" s="290"/>
      <c r="L63" s="290"/>
      <c r="M63" s="290"/>
      <c r="N63" s="290"/>
      <c r="O63" s="290"/>
      <c r="P63" s="290"/>
      <c r="Q63" s="290"/>
      <c r="R63" s="290"/>
      <c r="S63" s="290"/>
      <c r="T63" s="248"/>
    </row>
    <row r="64" spans="2:20" s="250" customFormat="1" ht="24" customHeight="1">
      <c r="G64" s="250" t="s">
        <v>162</v>
      </c>
      <c r="H64" s="251" t="str">
        <f>IF(SUM(H55:H63)=0,"",AVERAGE(H55:H63))</f>
        <v/>
      </c>
      <c r="I64" s="251" t="str">
        <f t="shared" ref="I64:S64" si="4">IF(SUM(I55:I63)=0,"",AVERAGE(I55:I63))</f>
        <v/>
      </c>
      <c r="J64" s="251" t="str">
        <f t="shared" si="4"/>
        <v/>
      </c>
      <c r="K64" s="251" t="str">
        <f t="shared" si="4"/>
        <v/>
      </c>
      <c r="L64" s="251" t="str">
        <f t="shared" si="4"/>
        <v/>
      </c>
      <c r="M64" s="251" t="str">
        <f t="shared" si="4"/>
        <v/>
      </c>
      <c r="N64" s="251" t="str">
        <f t="shared" si="4"/>
        <v/>
      </c>
      <c r="O64" s="251" t="str">
        <f t="shared" si="4"/>
        <v/>
      </c>
      <c r="P64" s="251" t="str">
        <f t="shared" si="4"/>
        <v/>
      </c>
      <c r="Q64" s="251" t="str">
        <f t="shared" si="4"/>
        <v/>
      </c>
      <c r="R64" s="251" t="str">
        <f t="shared" si="4"/>
        <v/>
      </c>
      <c r="S64" s="251" t="str">
        <f t="shared" si="4"/>
        <v/>
      </c>
    </row>
    <row r="65" spans="2:20" ht="24" customHeight="1">
      <c r="C65" s="252"/>
      <c r="D65" s="253"/>
      <c r="E65" s="253"/>
      <c r="F65" s="253"/>
      <c r="G65" s="273" t="s">
        <v>163</v>
      </c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</row>
    <row r="66" spans="2:20">
      <c r="C66" s="252"/>
      <c r="D66" s="254"/>
      <c r="E66" s="254"/>
      <c r="F66" s="254"/>
      <c r="G66" s="254"/>
    </row>
    <row r="67" spans="2:20" ht="48.75" customHeight="1">
      <c r="B67" s="243">
        <v>6</v>
      </c>
      <c r="C67" s="395" t="str">
        <f>'[1]Candidate Ratings'!C15</f>
        <v>Vzťahy so stálymi organizáciami (zložitosť súvisiaca s organizáciou):  ukazovateľ opisuje množstvo a vzájomný vzťah medzi rozhraniami projektu, programu alebo portfólia so systémami, štruktúrami, podávaním správ a rozhodovacími procesmi organizácie.</v>
      </c>
      <c r="D67" s="395"/>
      <c r="E67" s="395"/>
      <c r="F67" s="395"/>
      <c r="G67" s="395"/>
    </row>
    <row r="68" spans="2:20" ht="30" customHeight="1">
      <c r="B68" s="245"/>
      <c r="C68" s="249" t="s">
        <v>251</v>
      </c>
      <c r="D68" s="247" t="s">
        <v>252</v>
      </c>
      <c r="E68" s="247" t="s">
        <v>253</v>
      </c>
      <c r="F68" s="247" t="s">
        <v>171</v>
      </c>
      <c r="G68" s="247" t="s">
        <v>170</v>
      </c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  <c r="T68" s="248"/>
    </row>
    <row r="69" spans="2:20" ht="30" customHeight="1">
      <c r="B69" s="245"/>
      <c r="C69" s="249" t="s">
        <v>254</v>
      </c>
      <c r="D69" s="247" t="s">
        <v>252</v>
      </c>
      <c r="E69" s="247" t="s">
        <v>253</v>
      </c>
      <c r="F69" s="247" t="s">
        <v>171</v>
      </c>
      <c r="G69" s="247" t="s">
        <v>170</v>
      </c>
      <c r="H69" s="290"/>
      <c r="I69" s="290"/>
      <c r="J69" s="290"/>
      <c r="K69" s="290"/>
      <c r="L69" s="290"/>
      <c r="M69" s="290"/>
      <c r="N69" s="290"/>
      <c r="O69" s="290"/>
      <c r="P69" s="290"/>
      <c r="Q69" s="290"/>
      <c r="R69" s="290"/>
      <c r="S69" s="290"/>
      <c r="T69" s="248"/>
    </row>
    <row r="70" spans="2:20" ht="30" customHeight="1">
      <c r="B70" s="245"/>
      <c r="C70" s="249" t="s">
        <v>255</v>
      </c>
      <c r="D70" s="247" t="s">
        <v>252</v>
      </c>
      <c r="E70" s="247" t="s">
        <v>253</v>
      </c>
      <c r="F70" s="247" t="s">
        <v>171</v>
      </c>
      <c r="G70" s="247" t="s">
        <v>170</v>
      </c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0"/>
      <c r="T70" s="248"/>
    </row>
    <row r="71" spans="2:20" ht="30" customHeight="1">
      <c r="B71" s="245"/>
      <c r="C71" s="249" t="s">
        <v>256</v>
      </c>
      <c r="D71" s="247" t="s">
        <v>252</v>
      </c>
      <c r="E71" s="247" t="s">
        <v>253</v>
      </c>
      <c r="F71" s="247" t="s">
        <v>171</v>
      </c>
      <c r="G71" s="247" t="s">
        <v>170</v>
      </c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90"/>
      <c r="T71" s="248"/>
    </row>
    <row r="72" spans="2:20" ht="30" customHeight="1">
      <c r="B72" s="245"/>
      <c r="C72" s="249" t="s">
        <v>257</v>
      </c>
      <c r="D72" s="247" t="s">
        <v>258</v>
      </c>
      <c r="E72" s="247" t="s">
        <v>259</v>
      </c>
      <c r="F72" s="247" t="s">
        <v>260</v>
      </c>
      <c r="G72" s="247" t="s">
        <v>261</v>
      </c>
      <c r="H72" s="290"/>
      <c r="I72" s="290"/>
      <c r="J72" s="290"/>
      <c r="K72" s="290"/>
      <c r="L72" s="290"/>
      <c r="M72" s="290"/>
      <c r="N72" s="290"/>
      <c r="O72" s="290"/>
      <c r="P72" s="290"/>
      <c r="Q72" s="290"/>
      <c r="R72" s="290"/>
      <c r="S72" s="290"/>
      <c r="T72" s="248"/>
    </row>
    <row r="73" spans="2:20" ht="30" customHeight="1">
      <c r="B73" s="245"/>
      <c r="C73" s="249" t="s">
        <v>262</v>
      </c>
      <c r="D73" s="247" t="s">
        <v>258</v>
      </c>
      <c r="E73" s="247" t="s">
        <v>259</v>
      </c>
      <c r="F73" s="247" t="s">
        <v>260</v>
      </c>
      <c r="G73" s="247" t="s">
        <v>261</v>
      </c>
      <c r="H73" s="290"/>
      <c r="I73" s="290"/>
      <c r="J73" s="290"/>
      <c r="K73" s="290"/>
      <c r="L73" s="290"/>
      <c r="M73" s="290"/>
      <c r="N73" s="290"/>
      <c r="O73" s="290"/>
      <c r="P73" s="290"/>
      <c r="Q73" s="290"/>
      <c r="R73" s="290"/>
      <c r="S73" s="290"/>
      <c r="T73" s="248"/>
    </row>
    <row r="74" spans="2:20" ht="30" customHeight="1">
      <c r="B74" s="245"/>
      <c r="C74" s="249" t="s">
        <v>263</v>
      </c>
      <c r="D74" s="247" t="s">
        <v>264</v>
      </c>
      <c r="E74" s="247" t="s">
        <v>248</v>
      </c>
      <c r="F74" s="247" t="s">
        <v>265</v>
      </c>
      <c r="G74" s="247" t="s">
        <v>266</v>
      </c>
      <c r="H74" s="290"/>
      <c r="I74" s="290"/>
      <c r="J74" s="290"/>
      <c r="K74" s="290"/>
      <c r="L74" s="290"/>
      <c r="M74" s="290"/>
      <c r="N74" s="290"/>
      <c r="O74" s="290"/>
      <c r="P74" s="290"/>
      <c r="Q74" s="290"/>
      <c r="R74" s="290"/>
      <c r="S74" s="290"/>
      <c r="T74" s="248"/>
    </row>
    <row r="75" spans="2:20" ht="30" customHeight="1">
      <c r="B75" s="245"/>
      <c r="C75" s="249" t="s">
        <v>267</v>
      </c>
      <c r="D75" s="247" t="s">
        <v>268</v>
      </c>
      <c r="E75" s="247" t="s">
        <v>269</v>
      </c>
      <c r="F75" s="247" t="s">
        <v>270</v>
      </c>
      <c r="G75" s="247" t="s">
        <v>271</v>
      </c>
      <c r="H75" s="290"/>
      <c r="I75" s="290"/>
      <c r="J75" s="290"/>
      <c r="K75" s="290"/>
      <c r="L75" s="290"/>
      <c r="M75" s="290"/>
      <c r="N75" s="290"/>
      <c r="O75" s="290"/>
      <c r="P75" s="290"/>
      <c r="Q75" s="290"/>
      <c r="R75" s="290"/>
      <c r="S75" s="290"/>
      <c r="T75" s="248"/>
    </row>
    <row r="76" spans="2:20" s="250" customFormat="1" ht="24" customHeight="1">
      <c r="G76" s="250" t="s">
        <v>162</v>
      </c>
      <c r="H76" s="251" t="str">
        <f>IF(SUM(H68:H75)=0,"",AVERAGE(H68:H75))</f>
        <v/>
      </c>
      <c r="I76" s="251" t="str">
        <f t="shared" ref="I76:S76" si="5">IF(SUM(I68:I75)=0,"",AVERAGE(I68:I75))</f>
        <v/>
      </c>
      <c r="J76" s="251" t="str">
        <f t="shared" si="5"/>
        <v/>
      </c>
      <c r="K76" s="251" t="str">
        <f t="shared" si="5"/>
        <v/>
      </c>
      <c r="L76" s="251" t="str">
        <f t="shared" si="5"/>
        <v/>
      </c>
      <c r="M76" s="251" t="str">
        <f t="shared" si="5"/>
        <v/>
      </c>
      <c r="N76" s="251" t="str">
        <f t="shared" si="5"/>
        <v/>
      </c>
      <c r="O76" s="251" t="str">
        <f t="shared" si="5"/>
        <v/>
      </c>
      <c r="P76" s="251" t="str">
        <f t="shared" si="5"/>
        <v/>
      </c>
      <c r="Q76" s="251" t="str">
        <f t="shared" si="5"/>
        <v/>
      </c>
      <c r="R76" s="251" t="str">
        <f t="shared" si="5"/>
        <v/>
      </c>
      <c r="S76" s="251" t="str">
        <f t="shared" si="5"/>
        <v/>
      </c>
    </row>
    <row r="77" spans="2:20" ht="24" customHeight="1">
      <c r="C77" s="252"/>
      <c r="D77" s="253"/>
      <c r="E77" s="253"/>
      <c r="F77" s="253"/>
      <c r="G77" s="273" t="s">
        <v>163</v>
      </c>
      <c r="H77" s="290"/>
      <c r="I77" s="290"/>
      <c r="J77" s="290"/>
      <c r="K77" s="290"/>
      <c r="L77" s="290"/>
      <c r="M77" s="290"/>
      <c r="N77" s="290"/>
      <c r="O77" s="290"/>
      <c r="P77" s="290"/>
      <c r="Q77" s="290"/>
      <c r="R77" s="290"/>
      <c r="S77" s="290"/>
    </row>
    <row r="78" spans="2:20">
      <c r="C78" s="252"/>
      <c r="D78" s="254"/>
      <c r="E78" s="254"/>
      <c r="F78" s="254"/>
      <c r="G78" s="254"/>
    </row>
    <row r="79" spans="2:20" ht="54" customHeight="1">
      <c r="B79" s="243">
        <v>7</v>
      </c>
      <c r="C79" s="395" t="str">
        <f>'[1]Candidate Ratings'!C16</f>
        <v>Kultúrny a sociálny kontext (sociálno-kultúrna zložitosť): ukazovateľ opisuje zložitosť vyplývajúcu z rozvoja sociálnej kultúry. Môžu zahŕňať rozhrania s účastníkmi, zainteresovanými stranami alebo organizáciami z rôznych sociálno-kultúrnych prostredí.</v>
      </c>
      <c r="D79" s="395"/>
      <c r="E79" s="395"/>
      <c r="F79" s="395"/>
      <c r="G79" s="395"/>
    </row>
    <row r="80" spans="2:20" ht="30" customHeight="1">
      <c r="B80" s="245"/>
      <c r="C80" s="249" t="s">
        <v>272</v>
      </c>
      <c r="D80" s="247">
        <v>1</v>
      </c>
      <c r="E80" s="247">
        <v>2</v>
      </c>
      <c r="F80" s="247" t="s">
        <v>273</v>
      </c>
      <c r="G80" s="247" t="s">
        <v>189</v>
      </c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48"/>
    </row>
    <row r="81" spans="2:20" ht="30" customHeight="1">
      <c r="B81" s="245"/>
      <c r="C81" s="249" t="s">
        <v>274</v>
      </c>
      <c r="D81" s="247">
        <v>1</v>
      </c>
      <c r="E81" s="247">
        <v>2</v>
      </c>
      <c r="F81" s="247" t="s">
        <v>273</v>
      </c>
      <c r="G81" s="247" t="s">
        <v>189</v>
      </c>
      <c r="H81" s="290"/>
      <c r="I81" s="290"/>
      <c r="J81" s="290"/>
      <c r="K81" s="290"/>
      <c r="L81" s="290"/>
      <c r="M81" s="290"/>
      <c r="N81" s="290"/>
      <c r="O81" s="290"/>
      <c r="P81" s="290"/>
      <c r="Q81" s="290"/>
      <c r="R81" s="290"/>
      <c r="S81" s="290"/>
      <c r="T81" s="248"/>
    </row>
    <row r="82" spans="2:20" ht="30" customHeight="1">
      <c r="B82" s="245"/>
      <c r="C82" s="249" t="s">
        <v>275</v>
      </c>
      <c r="D82" s="247">
        <v>1</v>
      </c>
      <c r="E82" s="247">
        <v>2</v>
      </c>
      <c r="F82" s="247" t="s">
        <v>273</v>
      </c>
      <c r="G82" s="247" t="s">
        <v>189</v>
      </c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48"/>
    </row>
    <row r="83" spans="2:20" ht="30" customHeight="1">
      <c r="B83" s="245"/>
      <c r="C83" s="249" t="s">
        <v>276</v>
      </c>
      <c r="D83" s="247" t="s">
        <v>277</v>
      </c>
      <c r="E83" s="247" t="s">
        <v>278</v>
      </c>
      <c r="F83" s="247" t="s">
        <v>279</v>
      </c>
      <c r="G83" s="247" t="s">
        <v>280</v>
      </c>
      <c r="H83" s="290"/>
      <c r="I83" s="290"/>
      <c r="J83" s="290"/>
      <c r="K83" s="290"/>
      <c r="L83" s="290"/>
      <c r="M83" s="290"/>
      <c r="N83" s="290"/>
      <c r="O83" s="290"/>
      <c r="P83" s="290"/>
      <c r="Q83" s="290"/>
      <c r="R83" s="290"/>
      <c r="S83" s="290"/>
      <c r="T83" s="248"/>
    </row>
    <row r="84" spans="2:20" ht="30" customHeight="1">
      <c r="B84" s="245"/>
      <c r="C84" s="249" t="s">
        <v>281</v>
      </c>
      <c r="D84" s="247">
        <v>1</v>
      </c>
      <c r="E84" s="247">
        <v>2</v>
      </c>
      <c r="F84" s="247" t="s">
        <v>273</v>
      </c>
      <c r="G84" s="247" t="s">
        <v>189</v>
      </c>
      <c r="H84" s="290"/>
      <c r="I84" s="290"/>
      <c r="J84" s="290"/>
      <c r="K84" s="290"/>
      <c r="L84" s="290"/>
      <c r="M84" s="290"/>
      <c r="N84" s="290"/>
      <c r="O84" s="290"/>
      <c r="P84" s="290"/>
      <c r="Q84" s="290"/>
      <c r="R84" s="290"/>
      <c r="S84" s="290"/>
      <c r="T84" s="248"/>
    </row>
    <row r="85" spans="2:20" ht="30" customHeight="1">
      <c r="B85" s="245"/>
      <c r="C85" s="249" t="s">
        <v>282</v>
      </c>
      <c r="D85" s="247" t="s">
        <v>283</v>
      </c>
      <c r="E85" s="247" t="s">
        <v>284</v>
      </c>
      <c r="F85" s="247" t="s">
        <v>203</v>
      </c>
      <c r="G85" s="247" t="s">
        <v>204</v>
      </c>
      <c r="H85" s="290"/>
      <c r="I85" s="290"/>
      <c r="J85" s="290"/>
      <c r="K85" s="290"/>
      <c r="L85" s="290"/>
      <c r="M85" s="290"/>
      <c r="N85" s="290"/>
      <c r="O85" s="290"/>
      <c r="P85" s="290"/>
      <c r="Q85" s="290"/>
      <c r="R85" s="290"/>
      <c r="S85" s="290"/>
      <c r="T85" s="248"/>
    </row>
    <row r="86" spans="2:20" ht="30" customHeight="1">
      <c r="B86" s="245"/>
      <c r="C86" s="249" t="s">
        <v>285</v>
      </c>
      <c r="D86" s="247" t="s">
        <v>283</v>
      </c>
      <c r="E86" s="247" t="s">
        <v>284</v>
      </c>
      <c r="F86" s="247" t="s">
        <v>203</v>
      </c>
      <c r="G86" s="247" t="s">
        <v>204</v>
      </c>
      <c r="H86" s="290"/>
      <c r="I86" s="290"/>
      <c r="J86" s="290"/>
      <c r="K86" s="290"/>
      <c r="L86" s="290"/>
      <c r="M86" s="290"/>
      <c r="N86" s="290"/>
      <c r="O86" s="290"/>
      <c r="P86" s="290"/>
      <c r="Q86" s="290"/>
      <c r="R86" s="290"/>
      <c r="S86" s="290"/>
      <c r="T86" s="248"/>
    </row>
    <row r="87" spans="2:20" ht="30" customHeight="1">
      <c r="B87" s="245"/>
      <c r="C87" s="249" t="s">
        <v>286</v>
      </c>
      <c r="D87" s="247">
        <v>1</v>
      </c>
      <c r="E87" s="247">
        <v>2</v>
      </c>
      <c r="F87" s="247" t="s">
        <v>273</v>
      </c>
      <c r="G87" s="247" t="s">
        <v>189</v>
      </c>
      <c r="H87" s="290"/>
      <c r="I87" s="290"/>
      <c r="J87" s="290"/>
      <c r="K87" s="290"/>
      <c r="L87" s="290"/>
      <c r="M87" s="290"/>
      <c r="N87" s="290"/>
      <c r="O87" s="290"/>
      <c r="P87" s="290"/>
      <c r="Q87" s="290"/>
      <c r="R87" s="290"/>
      <c r="S87" s="290"/>
      <c r="T87" s="248"/>
    </row>
    <row r="88" spans="2:20" ht="30" customHeight="1">
      <c r="B88" s="245"/>
      <c r="C88" s="249" t="s">
        <v>287</v>
      </c>
      <c r="D88" s="247">
        <v>1</v>
      </c>
      <c r="E88" s="247">
        <v>2</v>
      </c>
      <c r="F88" s="247" t="s">
        <v>273</v>
      </c>
      <c r="G88" s="247" t="s">
        <v>189</v>
      </c>
      <c r="H88" s="290"/>
      <c r="I88" s="290"/>
      <c r="J88" s="290"/>
      <c r="K88" s="290"/>
      <c r="L88" s="290"/>
      <c r="M88" s="290"/>
      <c r="N88" s="290"/>
      <c r="O88" s="290"/>
      <c r="P88" s="290"/>
      <c r="Q88" s="290"/>
      <c r="R88" s="290"/>
      <c r="S88" s="290"/>
      <c r="T88" s="248"/>
    </row>
    <row r="89" spans="2:20" s="250" customFormat="1" ht="24" customHeight="1">
      <c r="G89" s="250" t="s">
        <v>162</v>
      </c>
      <c r="H89" s="251" t="str">
        <f>IF(SUM(H80:H88)=0,"",AVERAGE(H80:H88))</f>
        <v/>
      </c>
      <c r="I89" s="251" t="str">
        <f t="shared" ref="I89:S89" si="6">IF(SUM(I80:I88)=0,"",AVERAGE(I80:I88))</f>
        <v/>
      </c>
      <c r="J89" s="251" t="str">
        <f t="shared" si="6"/>
        <v/>
      </c>
      <c r="K89" s="251" t="str">
        <f t="shared" si="6"/>
        <v/>
      </c>
      <c r="L89" s="251" t="str">
        <f t="shared" si="6"/>
        <v/>
      </c>
      <c r="M89" s="251" t="str">
        <f t="shared" si="6"/>
        <v/>
      </c>
      <c r="N89" s="251" t="str">
        <f t="shared" si="6"/>
        <v/>
      </c>
      <c r="O89" s="251" t="str">
        <f t="shared" si="6"/>
        <v/>
      </c>
      <c r="P89" s="251" t="str">
        <f t="shared" si="6"/>
        <v/>
      </c>
      <c r="Q89" s="251" t="str">
        <f t="shared" si="6"/>
        <v/>
      </c>
      <c r="R89" s="251" t="str">
        <f t="shared" si="6"/>
        <v/>
      </c>
      <c r="S89" s="251" t="str">
        <f t="shared" si="6"/>
        <v/>
      </c>
    </row>
    <row r="90" spans="2:20" ht="24" customHeight="1">
      <c r="C90" s="252"/>
      <c r="D90" s="253"/>
      <c r="E90" s="253"/>
      <c r="F90" s="253"/>
      <c r="G90" s="273" t="s">
        <v>163</v>
      </c>
      <c r="H90" s="290"/>
      <c r="I90" s="290"/>
      <c r="J90" s="290"/>
      <c r="K90" s="290"/>
      <c r="L90" s="290"/>
      <c r="M90" s="290"/>
      <c r="N90" s="290"/>
      <c r="O90" s="290"/>
      <c r="P90" s="290"/>
      <c r="Q90" s="290"/>
      <c r="R90" s="290"/>
      <c r="S90" s="290"/>
    </row>
    <row r="91" spans="2:20">
      <c r="C91" s="252"/>
      <c r="D91" s="254"/>
      <c r="E91" s="254"/>
      <c r="F91" s="254"/>
      <c r="G91" s="254"/>
    </row>
    <row r="92" spans="2:20" ht="54.95" customHeight="1">
      <c r="B92" s="243">
        <v>8</v>
      </c>
      <c r="C92" s="395" t="str">
        <f>'[1]Candidate Ratings'!C17</f>
        <v>Vedenie, tímová práca a rozhodnutia (komplexnosť súvisiaca s tímom): ukazovateľ opisuje požiadavky na riadenie/vedenie ľudí v rámci projektu. Zameriava sa na zložitosť vyplývajúcu zo vzťahu s tímom (tímami) a ich vyspelosťou, a teda vízie, usmernenia a riadenia, ktoré tím vyžaduje, aby zrealizoval projekt.</v>
      </c>
      <c r="D92" s="395"/>
      <c r="E92" s="395"/>
      <c r="F92" s="395"/>
      <c r="G92" s="395"/>
    </row>
    <row r="93" spans="2:20" ht="30" customHeight="1">
      <c r="B93" s="245"/>
      <c r="C93" s="249" t="s">
        <v>288</v>
      </c>
      <c r="D93" s="247" t="s">
        <v>283</v>
      </c>
      <c r="E93" s="247" t="s">
        <v>284</v>
      </c>
      <c r="F93" s="247" t="s">
        <v>203</v>
      </c>
      <c r="G93" s="247" t="s">
        <v>204</v>
      </c>
      <c r="H93" s="290"/>
      <c r="I93" s="290"/>
      <c r="J93" s="290"/>
      <c r="K93" s="290"/>
      <c r="L93" s="290"/>
      <c r="M93" s="290"/>
      <c r="N93" s="290"/>
      <c r="O93" s="290"/>
      <c r="P93" s="290"/>
      <c r="Q93" s="290"/>
      <c r="R93" s="290"/>
      <c r="S93" s="290"/>
      <c r="T93" s="248"/>
    </row>
    <row r="94" spans="2:20" ht="30" customHeight="1">
      <c r="B94" s="245"/>
      <c r="C94" s="249" t="s">
        <v>289</v>
      </c>
      <c r="D94" s="247" t="s">
        <v>290</v>
      </c>
      <c r="E94" s="247" t="s">
        <v>291</v>
      </c>
      <c r="F94" s="247" t="s">
        <v>292</v>
      </c>
      <c r="G94" s="247" t="s">
        <v>293</v>
      </c>
      <c r="H94" s="290"/>
      <c r="I94" s="290"/>
      <c r="J94" s="290"/>
      <c r="K94" s="290"/>
      <c r="L94" s="290"/>
      <c r="M94" s="290"/>
      <c r="N94" s="290"/>
      <c r="O94" s="290"/>
      <c r="P94" s="290"/>
      <c r="Q94" s="290"/>
      <c r="R94" s="290"/>
      <c r="S94" s="290"/>
      <c r="T94" s="248"/>
    </row>
    <row r="95" spans="2:20" ht="30" customHeight="1">
      <c r="B95" s="245"/>
      <c r="C95" s="249" t="s">
        <v>294</v>
      </c>
      <c r="D95" s="247" t="s">
        <v>295</v>
      </c>
      <c r="E95" s="247" t="s">
        <v>296</v>
      </c>
      <c r="F95" s="247" t="s">
        <v>297</v>
      </c>
      <c r="G95" s="247" t="s">
        <v>298</v>
      </c>
      <c r="H95" s="290"/>
      <c r="I95" s="290"/>
      <c r="J95" s="290"/>
      <c r="K95" s="290"/>
      <c r="L95" s="290"/>
      <c r="M95" s="290"/>
      <c r="N95" s="290"/>
      <c r="O95" s="290"/>
      <c r="P95" s="290"/>
      <c r="Q95" s="290"/>
      <c r="R95" s="290"/>
      <c r="S95" s="290"/>
      <c r="T95" s="248"/>
    </row>
    <row r="96" spans="2:20" ht="30" customHeight="1">
      <c r="B96" s="245"/>
      <c r="C96" s="249" t="s">
        <v>299</v>
      </c>
      <c r="D96" s="247" t="s">
        <v>300</v>
      </c>
      <c r="E96" s="247" t="s">
        <v>301</v>
      </c>
      <c r="F96" s="247" t="s">
        <v>302</v>
      </c>
      <c r="G96" s="247" t="s">
        <v>303</v>
      </c>
      <c r="H96" s="290"/>
      <c r="I96" s="290"/>
      <c r="J96" s="290"/>
      <c r="K96" s="290"/>
      <c r="L96" s="290"/>
      <c r="M96" s="290"/>
      <c r="N96" s="290"/>
      <c r="O96" s="290"/>
      <c r="P96" s="290"/>
      <c r="Q96" s="290"/>
      <c r="R96" s="290"/>
      <c r="S96" s="290"/>
      <c r="T96" s="248"/>
    </row>
    <row r="97" spans="2:20" ht="30" customHeight="1">
      <c r="B97" s="245"/>
      <c r="C97" s="249" t="s">
        <v>304</v>
      </c>
      <c r="D97" s="247" t="s">
        <v>146</v>
      </c>
      <c r="E97" s="247" t="s">
        <v>145</v>
      </c>
      <c r="F97" s="247" t="s">
        <v>144</v>
      </c>
      <c r="G97" s="247" t="s">
        <v>143</v>
      </c>
      <c r="H97" s="290"/>
      <c r="I97" s="290"/>
      <c r="J97" s="290"/>
      <c r="K97" s="290"/>
      <c r="L97" s="290"/>
      <c r="M97" s="290"/>
      <c r="N97" s="290"/>
      <c r="O97" s="290"/>
      <c r="P97" s="290"/>
      <c r="Q97" s="290"/>
      <c r="R97" s="290"/>
      <c r="S97" s="290"/>
      <c r="T97" s="248"/>
    </row>
    <row r="98" spans="2:20" s="250" customFormat="1" ht="24" customHeight="1">
      <c r="G98" s="250" t="s">
        <v>162</v>
      </c>
      <c r="H98" s="251" t="str">
        <f>IF(SUM(H93:H97)=0,"",AVERAGE(H93:H97))</f>
        <v/>
      </c>
      <c r="I98" s="251" t="str">
        <f t="shared" ref="I98:S98" si="7">IF(SUM(I93:I97)=0,"",AVERAGE(I93:I97))</f>
        <v/>
      </c>
      <c r="J98" s="251" t="str">
        <f t="shared" si="7"/>
        <v/>
      </c>
      <c r="K98" s="251" t="str">
        <f t="shared" si="7"/>
        <v/>
      </c>
      <c r="L98" s="251" t="str">
        <f t="shared" si="7"/>
        <v/>
      </c>
      <c r="M98" s="251" t="str">
        <f t="shared" si="7"/>
        <v/>
      </c>
      <c r="N98" s="251" t="str">
        <f t="shared" si="7"/>
        <v/>
      </c>
      <c r="O98" s="251" t="str">
        <f t="shared" si="7"/>
        <v/>
      </c>
      <c r="P98" s="251" t="str">
        <f t="shared" si="7"/>
        <v/>
      </c>
      <c r="Q98" s="251" t="str">
        <f t="shared" si="7"/>
        <v/>
      </c>
      <c r="R98" s="251" t="str">
        <f t="shared" si="7"/>
        <v/>
      </c>
      <c r="S98" s="251" t="str">
        <f t="shared" si="7"/>
        <v/>
      </c>
    </row>
    <row r="99" spans="2:20" ht="24" customHeight="1">
      <c r="C99" s="252"/>
      <c r="D99" s="253"/>
      <c r="E99" s="253"/>
      <c r="F99" s="253"/>
      <c r="G99" s="273" t="s">
        <v>163</v>
      </c>
      <c r="H99" s="290"/>
      <c r="I99" s="290"/>
      <c r="J99" s="290"/>
      <c r="K99" s="290"/>
      <c r="L99" s="290"/>
      <c r="M99" s="290"/>
      <c r="N99" s="290"/>
      <c r="O99" s="290"/>
      <c r="P99" s="290"/>
      <c r="Q99" s="290"/>
      <c r="R99" s="290"/>
      <c r="S99" s="290"/>
    </row>
    <row r="100" spans="2:20">
      <c r="C100" s="252"/>
      <c r="D100" s="254"/>
      <c r="E100" s="254"/>
      <c r="F100" s="254"/>
      <c r="G100" s="254"/>
    </row>
    <row r="101" spans="2:20" ht="51.95" customHeight="1">
      <c r="B101" s="243">
        <v>9</v>
      </c>
      <c r="C101" s="395" t="str">
        <f>'[1]Candidate Ratings'!C18</f>
        <v>Stupeň inovácie a všeobecné podmienky (zložitosť súvisiaca s inováciami): ukazovateľ opisuje zložitosť vyplývajúcu zo stupňa technickej inovácie projektu, programu alebo portfólia. Tento ukazovateľ sa môže zamerať na vzdelávanie a súvisiacu vynaliezavosť potrebnú na inováciu a / alebo na prácu s neznámymi výsledkami, prístupmi, procesmi, nástrojmi a / alebo metódami.</v>
      </c>
      <c r="D101" s="395"/>
      <c r="E101" s="395"/>
      <c r="F101" s="395"/>
      <c r="G101" s="395"/>
    </row>
    <row r="102" spans="2:20" ht="30" customHeight="1">
      <c r="B102" s="245"/>
      <c r="C102" s="249" t="s">
        <v>305</v>
      </c>
      <c r="D102" s="247" t="s">
        <v>306</v>
      </c>
      <c r="E102" s="247" t="s">
        <v>307</v>
      </c>
      <c r="F102" s="247" t="s">
        <v>308</v>
      </c>
      <c r="G102" s="247" t="s">
        <v>309</v>
      </c>
      <c r="H102" s="290"/>
      <c r="I102" s="290"/>
      <c r="J102" s="290"/>
      <c r="K102" s="290"/>
      <c r="L102" s="290"/>
      <c r="M102" s="290"/>
      <c r="N102" s="290"/>
      <c r="O102" s="290"/>
      <c r="P102" s="290"/>
      <c r="Q102" s="290"/>
      <c r="R102" s="290"/>
      <c r="S102" s="290"/>
      <c r="T102" s="248"/>
    </row>
    <row r="103" spans="2:20" ht="30" customHeight="1">
      <c r="B103" s="245"/>
      <c r="C103" s="249" t="s">
        <v>310</v>
      </c>
      <c r="D103" s="247" t="s">
        <v>306</v>
      </c>
      <c r="E103" s="247" t="s">
        <v>307</v>
      </c>
      <c r="F103" s="247" t="s">
        <v>308</v>
      </c>
      <c r="G103" s="247" t="s">
        <v>309</v>
      </c>
      <c r="H103" s="290"/>
      <c r="I103" s="290"/>
      <c r="J103" s="290"/>
      <c r="K103" s="290"/>
      <c r="L103" s="290"/>
      <c r="M103" s="290"/>
      <c r="N103" s="290"/>
      <c r="O103" s="290"/>
      <c r="P103" s="290"/>
      <c r="Q103" s="290"/>
      <c r="R103" s="290"/>
      <c r="S103" s="290"/>
      <c r="T103" s="248"/>
    </row>
    <row r="104" spans="2:20" ht="30" customHeight="1">
      <c r="B104" s="245"/>
      <c r="C104" s="249" t="s">
        <v>311</v>
      </c>
      <c r="D104" s="247" t="s">
        <v>306</v>
      </c>
      <c r="E104" s="247" t="s">
        <v>307</v>
      </c>
      <c r="F104" s="247" t="s">
        <v>308</v>
      </c>
      <c r="G104" s="247" t="s">
        <v>309</v>
      </c>
      <c r="H104" s="290"/>
      <c r="I104" s="290"/>
      <c r="J104" s="290"/>
      <c r="K104" s="290"/>
      <c r="L104" s="290"/>
      <c r="M104" s="290"/>
      <c r="N104" s="290"/>
      <c r="O104" s="290"/>
      <c r="P104" s="290"/>
      <c r="Q104" s="290"/>
      <c r="R104" s="290"/>
      <c r="S104" s="290"/>
      <c r="T104" s="248"/>
    </row>
    <row r="105" spans="2:20" ht="30" customHeight="1">
      <c r="B105" s="245"/>
      <c r="C105" s="249" t="s">
        <v>312</v>
      </c>
      <c r="D105" s="247" t="s">
        <v>313</v>
      </c>
      <c r="E105" s="247" t="s">
        <v>314</v>
      </c>
      <c r="F105" s="247" t="s">
        <v>315</v>
      </c>
      <c r="G105" s="247" t="s">
        <v>316</v>
      </c>
      <c r="H105" s="290"/>
      <c r="I105" s="290"/>
      <c r="J105" s="290"/>
      <c r="K105" s="290"/>
      <c r="L105" s="290"/>
      <c r="M105" s="290"/>
      <c r="N105" s="290"/>
      <c r="O105" s="290"/>
      <c r="P105" s="290"/>
      <c r="Q105" s="290"/>
      <c r="R105" s="290"/>
      <c r="S105" s="290"/>
      <c r="T105" s="248"/>
    </row>
    <row r="106" spans="2:20" s="250" customFormat="1" ht="24" customHeight="1">
      <c r="G106" s="250" t="s">
        <v>162</v>
      </c>
      <c r="H106" s="251" t="str">
        <f>IF(SUM(H102:H105)=0,"",AVERAGE(H102:H105))</f>
        <v/>
      </c>
      <c r="I106" s="251" t="str">
        <f t="shared" ref="I106:S106" si="8">IF(SUM(I102:I105)=0,"",AVERAGE(I102:I105))</f>
        <v/>
      </c>
      <c r="J106" s="251" t="str">
        <f t="shared" si="8"/>
        <v/>
      </c>
      <c r="K106" s="251" t="str">
        <f t="shared" si="8"/>
        <v/>
      </c>
      <c r="L106" s="251" t="str">
        <f t="shared" si="8"/>
        <v/>
      </c>
      <c r="M106" s="251" t="str">
        <f t="shared" si="8"/>
        <v/>
      </c>
      <c r="N106" s="251" t="str">
        <f t="shared" si="8"/>
        <v/>
      </c>
      <c r="O106" s="251" t="str">
        <f t="shared" si="8"/>
        <v/>
      </c>
      <c r="P106" s="251" t="str">
        <f t="shared" si="8"/>
        <v/>
      </c>
      <c r="Q106" s="251" t="str">
        <f t="shared" si="8"/>
        <v/>
      </c>
      <c r="R106" s="251" t="str">
        <f t="shared" si="8"/>
        <v/>
      </c>
      <c r="S106" s="251" t="str">
        <f t="shared" si="8"/>
        <v/>
      </c>
    </row>
    <row r="107" spans="2:20" ht="24" customHeight="1">
      <c r="C107" s="252"/>
      <c r="D107" s="253"/>
      <c r="E107" s="253"/>
      <c r="F107" s="253"/>
      <c r="G107" s="273" t="s">
        <v>163</v>
      </c>
      <c r="H107" s="290"/>
      <c r="I107" s="290"/>
      <c r="J107" s="290"/>
      <c r="K107" s="290"/>
      <c r="L107" s="290"/>
      <c r="M107" s="290"/>
      <c r="N107" s="290"/>
      <c r="O107" s="290"/>
      <c r="P107" s="290"/>
      <c r="Q107" s="290"/>
      <c r="R107" s="290"/>
      <c r="S107" s="290"/>
    </row>
    <row r="108" spans="2:20">
      <c r="C108" s="252"/>
      <c r="D108" s="254"/>
      <c r="E108" s="254"/>
      <c r="F108" s="254"/>
      <c r="G108" s="254"/>
    </row>
    <row r="109" spans="2:20" ht="57" customHeight="1">
      <c r="B109" s="243">
        <v>10</v>
      </c>
      <c r="C109" s="395" t="str">
        <f>'[1]Candidate Ratings'!C19</f>
        <v>Miera koordinácie (zložitosť súvisiaca s autonómiou): ukazovateľ opisuje rozsah autonómie a zodpovednosti, ktorú manažér projektu poskytol alebo preukázal. Zameriava sa na koordináciu, komunikáciu, podporu a ochranu záujmov projektu.</v>
      </c>
      <c r="D109" s="395"/>
      <c r="E109" s="395"/>
      <c r="F109" s="395"/>
      <c r="G109" s="395"/>
    </row>
    <row r="110" spans="2:20" ht="30" customHeight="1">
      <c r="B110" s="245"/>
      <c r="C110" s="249" t="s">
        <v>317</v>
      </c>
      <c r="D110" s="247" t="s">
        <v>146</v>
      </c>
      <c r="E110" s="247" t="s">
        <v>145</v>
      </c>
      <c r="F110" s="247" t="s">
        <v>144</v>
      </c>
      <c r="G110" s="247" t="s">
        <v>143</v>
      </c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48"/>
    </row>
    <row r="111" spans="2:20" ht="30" customHeight="1">
      <c r="B111" s="245"/>
      <c r="C111" s="249" t="s">
        <v>318</v>
      </c>
      <c r="D111" s="247" t="s">
        <v>146</v>
      </c>
      <c r="E111" s="247" t="s">
        <v>145</v>
      </c>
      <c r="F111" s="247" t="s">
        <v>144</v>
      </c>
      <c r="G111" s="247" t="s">
        <v>143</v>
      </c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48"/>
    </row>
    <row r="112" spans="2:20" ht="30" customHeight="1">
      <c r="B112" s="245"/>
      <c r="C112" s="249" t="s">
        <v>319</v>
      </c>
      <c r="D112" s="247" t="s">
        <v>146</v>
      </c>
      <c r="E112" s="247" t="s">
        <v>145</v>
      </c>
      <c r="F112" s="247" t="s">
        <v>144</v>
      </c>
      <c r="G112" s="247" t="s">
        <v>143</v>
      </c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48"/>
    </row>
    <row r="113" spans="3:19" s="250" customFormat="1" ht="24" customHeight="1">
      <c r="G113" s="250" t="s">
        <v>162</v>
      </c>
      <c r="H113" s="251" t="str">
        <f>IF(SUM(H110:H112)=0,"",AVERAGE(H110:H112))</f>
        <v/>
      </c>
      <c r="I113" s="251" t="str">
        <f t="shared" ref="I113:S113" si="9">IF(SUM(I110:I112)=0,"",AVERAGE(I110:I112))</f>
        <v/>
      </c>
      <c r="J113" s="251" t="str">
        <f t="shared" si="9"/>
        <v/>
      </c>
      <c r="K113" s="251" t="str">
        <f t="shared" si="9"/>
        <v/>
      </c>
      <c r="L113" s="251" t="str">
        <f>IF(SUM(L110:L112)=0,"",AVERAGE(L110:L112))</f>
        <v/>
      </c>
      <c r="M113" s="251" t="str">
        <f>IF(SUM(M110:M112)=0,"",AVERAGE(M110:M112))</f>
        <v/>
      </c>
      <c r="N113" s="251" t="str">
        <f>IF(SUM(N110:N112)=0,"",AVERAGE(N110:N112))</f>
        <v/>
      </c>
      <c r="O113" s="251" t="str">
        <f t="shared" si="9"/>
        <v/>
      </c>
      <c r="P113" s="251" t="str">
        <f t="shared" si="9"/>
        <v/>
      </c>
      <c r="Q113" s="251" t="str">
        <f t="shared" si="9"/>
        <v/>
      </c>
      <c r="R113" s="251" t="str">
        <f t="shared" si="9"/>
        <v/>
      </c>
      <c r="S113" s="251" t="str">
        <f t="shared" si="9"/>
        <v/>
      </c>
    </row>
    <row r="114" spans="3:19" ht="24" customHeight="1">
      <c r="C114" s="252"/>
      <c r="D114" s="253"/>
      <c r="E114" s="253"/>
      <c r="F114" s="253"/>
      <c r="G114" s="273" t="s">
        <v>163</v>
      </c>
      <c r="H114" s="290"/>
      <c r="I114" s="290"/>
      <c r="J114" s="290"/>
      <c r="K114" s="290"/>
      <c r="L114" s="290"/>
      <c r="M114" s="290"/>
      <c r="N114" s="290"/>
      <c r="O114" s="290"/>
      <c r="P114" s="290"/>
      <c r="Q114" s="290"/>
      <c r="R114" s="290"/>
      <c r="S114" s="290"/>
    </row>
    <row r="115" spans="3:19" ht="17.100000000000001" customHeight="1"/>
    <row r="116" spans="3:19" ht="17.100000000000001" customHeight="1">
      <c r="E116" s="269" t="s">
        <v>320</v>
      </c>
    </row>
    <row r="117" spans="3:19" ht="17.100000000000001" customHeight="1">
      <c r="F117" s="257" t="s">
        <v>321</v>
      </c>
      <c r="G117" s="241">
        <v>1</v>
      </c>
      <c r="H117" s="258" t="str">
        <f t="shared" ref="H117:S117" si="10">IF(H21="",H20,H21)</f>
        <v/>
      </c>
      <c r="I117" s="258" t="str">
        <f t="shared" si="10"/>
        <v/>
      </c>
      <c r="J117" s="258" t="str">
        <f t="shared" si="10"/>
        <v/>
      </c>
      <c r="K117" s="258" t="str">
        <f t="shared" si="10"/>
        <v/>
      </c>
      <c r="L117" s="258" t="str">
        <f t="shared" si="10"/>
        <v/>
      </c>
      <c r="M117" s="258" t="str">
        <f t="shared" si="10"/>
        <v/>
      </c>
      <c r="N117" s="258" t="str">
        <f t="shared" si="10"/>
        <v/>
      </c>
      <c r="O117" s="258" t="str">
        <f t="shared" si="10"/>
        <v/>
      </c>
      <c r="P117" s="258" t="str">
        <f t="shared" si="10"/>
        <v/>
      </c>
      <c r="Q117" s="258" t="str">
        <f t="shared" si="10"/>
        <v/>
      </c>
      <c r="R117" s="258" t="str">
        <f t="shared" si="10"/>
        <v/>
      </c>
      <c r="S117" s="258" t="str">
        <f t="shared" si="10"/>
        <v/>
      </c>
    </row>
    <row r="118" spans="3:19" ht="17.100000000000001" customHeight="1">
      <c r="F118" s="257" t="s">
        <v>321</v>
      </c>
      <c r="G118" s="241">
        <f>1+G117</f>
        <v>2</v>
      </c>
      <c r="H118" s="258" t="str">
        <f>IF(H28="",H27,H28)</f>
        <v/>
      </c>
      <c r="I118" s="258" t="str">
        <f t="shared" ref="I118:S118" si="11">IF(I28="",I27,I28)</f>
        <v/>
      </c>
      <c r="J118" s="258" t="str">
        <f t="shared" si="11"/>
        <v/>
      </c>
      <c r="K118" s="258" t="str">
        <f t="shared" si="11"/>
        <v/>
      </c>
      <c r="L118" s="258" t="str">
        <f t="shared" si="11"/>
        <v/>
      </c>
      <c r="M118" s="258" t="str">
        <f t="shared" si="11"/>
        <v/>
      </c>
      <c r="N118" s="258" t="str">
        <f t="shared" si="11"/>
        <v/>
      </c>
      <c r="O118" s="258" t="str">
        <f t="shared" si="11"/>
        <v/>
      </c>
      <c r="P118" s="258" t="str">
        <f t="shared" si="11"/>
        <v/>
      </c>
      <c r="Q118" s="258" t="str">
        <f t="shared" si="11"/>
        <v/>
      </c>
      <c r="R118" s="258" t="str">
        <f t="shared" si="11"/>
        <v/>
      </c>
      <c r="S118" s="258" t="str">
        <f t="shared" si="11"/>
        <v/>
      </c>
    </row>
    <row r="119" spans="3:19" ht="17.100000000000001" customHeight="1">
      <c r="F119" s="257" t="s">
        <v>321</v>
      </c>
      <c r="G119" s="241">
        <f t="shared" ref="G119:G126" si="12">1+G118</f>
        <v>3</v>
      </c>
      <c r="H119" s="258" t="str">
        <f>IF(H41="",H40,H41)</f>
        <v/>
      </c>
      <c r="I119" s="258" t="str">
        <f t="shared" ref="I119:S119" si="13">IF(I41="",I40,I41)</f>
        <v/>
      </c>
      <c r="J119" s="258" t="str">
        <f t="shared" si="13"/>
        <v/>
      </c>
      <c r="K119" s="258" t="str">
        <f t="shared" si="13"/>
        <v/>
      </c>
      <c r="L119" s="258" t="str">
        <f t="shared" si="13"/>
        <v/>
      </c>
      <c r="M119" s="258" t="str">
        <f t="shared" si="13"/>
        <v/>
      </c>
      <c r="N119" s="258" t="str">
        <f t="shared" si="13"/>
        <v/>
      </c>
      <c r="O119" s="258" t="str">
        <f t="shared" si="13"/>
        <v/>
      </c>
      <c r="P119" s="258" t="str">
        <f t="shared" si="13"/>
        <v/>
      </c>
      <c r="Q119" s="258" t="str">
        <f t="shared" si="13"/>
        <v/>
      </c>
      <c r="R119" s="258" t="str">
        <f t="shared" si="13"/>
        <v/>
      </c>
      <c r="S119" s="258" t="str">
        <f t="shared" si="13"/>
        <v/>
      </c>
    </row>
    <row r="120" spans="3:19" ht="17.100000000000001" customHeight="1">
      <c r="F120" s="257" t="s">
        <v>321</v>
      </c>
      <c r="G120" s="241">
        <f t="shared" si="12"/>
        <v>4</v>
      </c>
      <c r="H120" s="258" t="str">
        <f>IF(H52="",H51,H52)</f>
        <v/>
      </c>
      <c r="I120" s="258" t="str">
        <f t="shared" ref="I120:S120" si="14">IF(I52="",I51,I52)</f>
        <v/>
      </c>
      <c r="J120" s="258" t="str">
        <f t="shared" si="14"/>
        <v/>
      </c>
      <c r="K120" s="258" t="str">
        <f t="shared" si="14"/>
        <v/>
      </c>
      <c r="L120" s="258" t="str">
        <f t="shared" si="14"/>
        <v/>
      </c>
      <c r="M120" s="258" t="str">
        <f t="shared" si="14"/>
        <v/>
      </c>
      <c r="N120" s="258" t="str">
        <f t="shared" si="14"/>
        <v/>
      </c>
      <c r="O120" s="258" t="str">
        <f t="shared" si="14"/>
        <v/>
      </c>
      <c r="P120" s="258" t="str">
        <f t="shared" si="14"/>
        <v/>
      </c>
      <c r="Q120" s="258" t="str">
        <f t="shared" si="14"/>
        <v/>
      </c>
      <c r="R120" s="258" t="str">
        <f t="shared" si="14"/>
        <v/>
      </c>
      <c r="S120" s="258" t="str">
        <f t="shared" si="14"/>
        <v/>
      </c>
    </row>
    <row r="121" spans="3:19" ht="17.100000000000001" customHeight="1">
      <c r="F121" s="257" t="s">
        <v>321</v>
      </c>
      <c r="G121" s="241">
        <f t="shared" si="12"/>
        <v>5</v>
      </c>
      <c r="H121" s="258" t="str">
        <f>IF(H65="",H64,H65)</f>
        <v/>
      </c>
      <c r="I121" s="258" t="str">
        <f t="shared" ref="I121:S121" si="15">IF(I65="",I64,I65)</f>
        <v/>
      </c>
      <c r="J121" s="258" t="str">
        <f t="shared" si="15"/>
        <v/>
      </c>
      <c r="K121" s="258" t="str">
        <f t="shared" si="15"/>
        <v/>
      </c>
      <c r="L121" s="258" t="str">
        <f t="shared" si="15"/>
        <v/>
      </c>
      <c r="M121" s="258" t="str">
        <f t="shared" si="15"/>
        <v/>
      </c>
      <c r="N121" s="258" t="str">
        <f t="shared" si="15"/>
        <v/>
      </c>
      <c r="O121" s="258" t="str">
        <f t="shared" si="15"/>
        <v/>
      </c>
      <c r="P121" s="258" t="str">
        <f t="shared" si="15"/>
        <v/>
      </c>
      <c r="Q121" s="258" t="str">
        <f t="shared" si="15"/>
        <v/>
      </c>
      <c r="R121" s="258" t="str">
        <f t="shared" si="15"/>
        <v/>
      </c>
      <c r="S121" s="258" t="str">
        <f t="shared" si="15"/>
        <v/>
      </c>
    </row>
    <row r="122" spans="3:19" ht="17.100000000000001" customHeight="1">
      <c r="F122" s="257" t="s">
        <v>321</v>
      </c>
      <c r="G122" s="241">
        <f t="shared" si="12"/>
        <v>6</v>
      </c>
      <c r="H122" s="258" t="str">
        <f>IF(H77="",H76,H77)</f>
        <v/>
      </c>
      <c r="I122" s="258" t="str">
        <f t="shared" ref="I122:S122" si="16">IF(I77="",I76,I77)</f>
        <v/>
      </c>
      <c r="J122" s="258" t="str">
        <f t="shared" si="16"/>
        <v/>
      </c>
      <c r="K122" s="258" t="str">
        <f t="shared" si="16"/>
        <v/>
      </c>
      <c r="L122" s="258" t="str">
        <f t="shared" si="16"/>
        <v/>
      </c>
      <c r="M122" s="258" t="str">
        <f t="shared" si="16"/>
        <v/>
      </c>
      <c r="N122" s="258" t="str">
        <f t="shared" si="16"/>
        <v/>
      </c>
      <c r="O122" s="258" t="str">
        <f t="shared" si="16"/>
        <v/>
      </c>
      <c r="P122" s="258" t="str">
        <f t="shared" si="16"/>
        <v/>
      </c>
      <c r="Q122" s="258" t="str">
        <f t="shared" si="16"/>
        <v/>
      </c>
      <c r="R122" s="258" t="str">
        <f t="shared" si="16"/>
        <v/>
      </c>
      <c r="S122" s="258" t="str">
        <f t="shared" si="16"/>
        <v/>
      </c>
    </row>
    <row r="123" spans="3:19" ht="17.100000000000001" customHeight="1">
      <c r="F123" s="257" t="s">
        <v>321</v>
      </c>
      <c r="G123" s="241">
        <f t="shared" si="12"/>
        <v>7</v>
      </c>
      <c r="H123" s="258" t="str">
        <f>IF(H90="",H89,H90)</f>
        <v/>
      </c>
      <c r="I123" s="258" t="str">
        <f t="shared" ref="I123:S123" si="17">IF(I90="",I89,I90)</f>
        <v/>
      </c>
      <c r="J123" s="258" t="str">
        <f t="shared" si="17"/>
        <v/>
      </c>
      <c r="K123" s="258" t="str">
        <f t="shared" si="17"/>
        <v/>
      </c>
      <c r="L123" s="258" t="str">
        <f t="shared" si="17"/>
        <v/>
      </c>
      <c r="M123" s="258" t="str">
        <f t="shared" si="17"/>
        <v/>
      </c>
      <c r="N123" s="258" t="str">
        <f t="shared" si="17"/>
        <v/>
      </c>
      <c r="O123" s="258" t="str">
        <f t="shared" si="17"/>
        <v/>
      </c>
      <c r="P123" s="258" t="str">
        <f t="shared" si="17"/>
        <v/>
      </c>
      <c r="Q123" s="258" t="str">
        <f t="shared" si="17"/>
        <v/>
      </c>
      <c r="R123" s="258" t="str">
        <f t="shared" si="17"/>
        <v/>
      </c>
      <c r="S123" s="258" t="str">
        <f t="shared" si="17"/>
        <v/>
      </c>
    </row>
    <row r="124" spans="3:19" ht="17.100000000000001" customHeight="1">
      <c r="F124" s="257" t="s">
        <v>321</v>
      </c>
      <c r="G124" s="241">
        <f t="shared" si="12"/>
        <v>8</v>
      </c>
      <c r="H124" s="258" t="str">
        <f>IF(H99="",H98,H99)</f>
        <v/>
      </c>
      <c r="I124" s="258" t="str">
        <f t="shared" ref="I124:S124" si="18">IF(I99="",I98,I99)</f>
        <v/>
      </c>
      <c r="J124" s="258" t="str">
        <f t="shared" si="18"/>
        <v/>
      </c>
      <c r="K124" s="258" t="str">
        <f t="shared" si="18"/>
        <v/>
      </c>
      <c r="L124" s="258" t="str">
        <f t="shared" si="18"/>
        <v/>
      </c>
      <c r="M124" s="258" t="str">
        <f t="shared" si="18"/>
        <v/>
      </c>
      <c r="N124" s="258" t="str">
        <f t="shared" si="18"/>
        <v/>
      </c>
      <c r="O124" s="258" t="str">
        <f t="shared" si="18"/>
        <v/>
      </c>
      <c r="P124" s="258" t="str">
        <f t="shared" si="18"/>
        <v/>
      </c>
      <c r="Q124" s="258" t="str">
        <f t="shared" si="18"/>
        <v/>
      </c>
      <c r="R124" s="258" t="str">
        <f t="shared" si="18"/>
        <v/>
      </c>
      <c r="S124" s="258" t="str">
        <f t="shared" si="18"/>
        <v/>
      </c>
    </row>
    <row r="125" spans="3:19" ht="17.100000000000001" customHeight="1">
      <c r="F125" s="257" t="s">
        <v>321</v>
      </c>
      <c r="G125" s="241">
        <f t="shared" si="12"/>
        <v>9</v>
      </c>
      <c r="H125" s="258" t="str">
        <f>IF(H107="",H106,H107)</f>
        <v/>
      </c>
      <c r="I125" s="258" t="str">
        <f t="shared" ref="I125:S125" si="19">IF(I107="",I106,I107)</f>
        <v/>
      </c>
      <c r="J125" s="258" t="str">
        <f t="shared" si="19"/>
        <v/>
      </c>
      <c r="K125" s="258" t="str">
        <f t="shared" si="19"/>
        <v/>
      </c>
      <c r="L125" s="258" t="str">
        <f t="shared" si="19"/>
        <v/>
      </c>
      <c r="M125" s="258" t="str">
        <f t="shared" si="19"/>
        <v/>
      </c>
      <c r="N125" s="258" t="str">
        <f t="shared" si="19"/>
        <v/>
      </c>
      <c r="O125" s="258" t="str">
        <f t="shared" si="19"/>
        <v/>
      </c>
      <c r="P125" s="258" t="str">
        <f t="shared" si="19"/>
        <v/>
      </c>
      <c r="Q125" s="258" t="str">
        <f t="shared" si="19"/>
        <v/>
      </c>
      <c r="R125" s="258" t="str">
        <f t="shared" si="19"/>
        <v/>
      </c>
      <c r="S125" s="258" t="str">
        <f t="shared" si="19"/>
        <v/>
      </c>
    </row>
    <row r="126" spans="3:19" ht="17.100000000000001" customHeight="1">
      <c r="F126" s="257" t="s">
        <v>321</v>
      </c>
      <c r="G126" s="241">
        <f t="shared" si="12"/>
        <v>10</v>
      </c>
      <c r="H126" s="258" t="str">
        <f>IF(H114="",H113,H114)</f>
        <v/>
      </c>
      <c r="I126" s="258" t="str">
        <f t="shared" ref="I126:S126" si="20">IF(I114="",I113,I114)</f>
        <v/>
      </c>
      <c r="J126" s="258" t="str">
        <f t="shared" si="20"/>
        <v/>
      </c>
      <c r="K126" s="258" t="str">
        <f t="shared" si="20"/>
        <v/>
      </c>
      <c r="L126" s="258" t="str">
        <f t="shared" si="20"/>
        <v/>
      </c>
      <c r="M126" s="258" t="str">
        <f t="shared" si="20"/>
        <v/>
      </c>
      <c r="N126" s="258" t="str">
        <f t="shared" si="20"/>
        <v/>
      </c>
      <c r="O126" s="258" t="str">
        <f t="shared" si="20"/>
        <v/>
      </c>
      <c r="P126" s="258" t="str">
        <f t="shared" si="20"/>
        <v/>
      </c>
      <c r="Q126" s="258" t="str">
        <f t="shared" si="20"/>
        <v/>
      </c>
      <c r="R126" s="258" t="str">
        <f t="shared" si="20"/>
        <v/>
      </c>
      <c r="S126" s="258" t="str">
        <f t="shared" si="20"/>
        <v/>
      </c>
    </row>
    <row r="127" spans="3:19" ht="17.100000000000001" customHeight="1">
      <c r="C127" s="20" t="s">
        <v>92</v>
      </c>
      <c r="D127" s="241" t="str">
        <f>IF($F$4="A",3.2,IF($F$4="B",2.5,IF($F$4="C",1.6,"")))</f>
        <v/>
      </c>
      <c r="H127" s="259">
        <f>SUM(H117:H126)/10</f>
        <v>0</v>
      </c>
      <c r="I127" s="259">
        <f t="shared" ref="I127:S127" si="21">SUM(I117:I126)/10</f>
        <v>0</v>
      </c>
      <c r="J127" s="259">
        <f t="shared" si="21"/>
        <v>0</v>
      </c>
      <c r="K127" s="259">
        <f t="shared" si="21"/>
        <v>0</v>
      </c>
      <c r="L127" s="259">
        <f t="shared" si="21"/>
        <v>0</v>
      </c>
      <c r="M127" s="259">
        <f>SUM(M117:M126)/10</f>
        <v>0</v>
      </c>
      <c r="N127" s="259">
        <f>SUM(N117:N126)/10</f>
        <v>0</v>
      </c>
      <c r="O127" s="259">
        <f t="shared" si="21"/>
        <v>0</v>
      </c>
      <c r="P127" s="259">
        <f t="shared" si="21"/>
        <v>0</v>
      </c>
      <c r="Q127" s="259">
        <f t="shared" si="21"/>
        <v>0</v>
      </c>
      <c r="R127" s="259">
        <f t="shared" si="21"/>
        <v>0</v>
      </c>
      <c r="S127" s="259">
        <f t="shared" si="21"/>
        <v>0</v>
      </c>
    </row>
    <row r="128" spans="3:19" ht="17.100000000000001" customHeight="1">
      <c r="H128" s="259" t="str">
        <f t="shared" ref="H128:S128" si="22">IF(H127&gt;$D$127,"OK","")</f>
        <v/>
      </c>
      <c r="I128" s="259" t="str">
        <f t="shared" si="22"/>
        <v/>
      </c>
      <c r="J128" s="259" t="str">
        <f t="shared" si="22"/>
        <v/>
      </c>
      <c r="K128" s="259" t="str">
        <f t="shared" si="22"/>
        <v/>
      </c>
      <c r="L128" s="259" t="str">
        <f t="shared" si="22"/>
        <v/>
      </c>
      <c r="M128" s="259" t="str">
        <f t="shared" si="22"/>
        <v/>
      </c>
      <c r="N128" s="259" t="str">
        <f t="shared" si="22"/>
        <v/>
      </c>
      <c r="O128" s="259" t="str">
        <f t="shared" si="22"/>
        <v/>
      </c>
      <c r="P128" s="259" t="str">
        <f t="shared" si="22"/>
        <v/>
      </c>
      <c r="Q128" s="259" t="str">
        <f t="shared" si="22"/>
        <v/>
      </c>
      <c r="R128" s="259" t="str">
        <f t="shared" si="22"/>
        <v/>
      </c>
      <c r="S128" s="259" t="str">
        <f t="shared" si="22"/>
        <v/>
      </c>
    </row>
    <row r="129" spans="3:3" ht="17.100000000000001" customHeight="1"/>
    <row r="130" spans="3:3" ht="17.100000000000001" customHeight="1">
      <c r="C130" s="260">
        <f>[1]Instructions!B20</f>
        <v>0</v>
      </c>
    </row>
    <row r="131" spans="3:3" ht="17.100000000000001" customHeight="1"/>
    <row r="132" spans="3:3" ht="17.100000000000001" customHeight="1"/>
    <row r="133" spans="3:3" ht="17.100000000000001" customHeight="1"/>
    <row r="134" spans="3:3" ht="17.100000000000001" customHeight="1"/>
    <row r="135" spans="3:3" ht="17.100000000000001" customHeight="1"/>
    <row r="136" spans="3:3" ht="17.100000000000001" customHeight="1"/>
    <row r="137" spans="3:3" ht="17.100000000000001" customHeight="1"/>
    <row r="138" spans="3:3" ht="17.100000000000001" customHeight="1"/>
    <row r="139" spans="3:3" ht="17.100000000000001" customHeight="1"/>
    <row r="140" spans="3:3" ht="17.100000000000001" customHeight="1"/>
    <row r="141" spans="3:3" ht="17.100000000000001" customHeight="1"/>
    <row r="142" spans="3:3" ht="17.100000000000001" customHeight="1"/>
    <row r="143" spans="3:3" ht="17.100000000000001" customHeight="1"/>
    <row r="144" spans="3:3" ht="17.100000000000001" customHeight="1"/>
    <row r="145" ht="17.100000000000001" customHeight="1"/>
    <row r="146" ht="17.100000000000001" customHeight="1"/>
    <row r="147" ht="17.100000000000001" customHeight="1"/>
    <row r="148" ht="17.100000000000001" customHeight="1"/>
    <row r="149" ht="17.100000000000001" customHeight="1"/>
    <row r="150" ht="17.100000000000001" customHeight="1"/>
    <row r="151" ht="17.100000000000001" customHeight="1"/>
    <row r="152" ht="17.100000000000001" customHeight="1"/>
    <row r="153" ht="17.100000000000001" customHeight="1"/>
    <row r="154" ht="17.100000000000001" customHeight="1"/>
    <row r="155" ht="17.100000000000001" customHeight="1"/>
    <row r="156" ht="17.100000000000001" customHeight="1"/>
    <row r="157" ht="17.100000000000001" customHeight="1"/>
    <row r="158" ht="17.100000000000001" customHeight="1"/>
    <row r="159" ht="17.100000000000001" customHeight="1"/>
    <row r="160" ht="17.100000000000001" customHeight="1"/>
    <row r="161" ht="17.100000000000001" customHeight="1"/>
    <row r="162" ht="17.100000000000001" customHeight="1"/>
    <row r="163" ht="17.100000000000001" customHeight="1"/>
    <row r="164" ht="17.100000000000001" customHeight="1"/>
  </sheetData>
  <sheetProtection selectLockedCells="1"/>
  <mergeCells count="19">
    <mergeCell ref="C109:G109"/>
    <mergeCell ref="T6:T7"/>
    <mergeCell ref="C8:G8"/>
    <mergeCell ref="C23:G23"/>
    <mergeCell ref="C30:G30"/>
    <mergeCell ref="C43:G43"/>
    <mergeCell ref="C54:G54"/>
    <mergeCell ref="C67:G67"/>
    <mergeCell ref="C79:G79"/>
    <mergeCell ref="C92:G92"/>
    <mergeCell ref="C101:G101"/>
    <mergeCell ref="F2:K2"/>
    <mergeCell ref="P2:S2"/>
    <mergeCell ref="P3:S3"/>
    <mergeCell ref="B6:B7"/>
    <mergeCell ref="C6:C7"/>
    <mergeCell ref="D6:G6"/>
    <mergeCell ref="H6:S6"/>
    <mergeCell ref="F3:L3"/>
  </mergeCells>
  <conditionalFormatting sqref="H128:S128">
    <cfRule type="cellIs" dxfId="19" priority="1" operator="equal">
      <formula>"OK"</formula>
    </cfRule>
  </conditionalFormatting>
  <dataValidations count="2">
    <dataValidation type="whole" allowBlank="1" showInputMessage="1" showErrorMessage="1" sqref="H93:S97 H65:S65 H52:S52 H114:S114 H107:S107 H99:S99 H90:S90 H77:S77 H41:S41 H28:S28 H21:S21 H110:S112 H80:S88 H68:S75 H55:S63 H44:S50 H31:S39 H24:S26 H9:S19 H102:S105" xr:uid="{00000000-0002-0000-0500-000000000000}">
      <formula1>1</formula1>
      <formula2>4</formula2>
    </dataValidation>
    <dataValidation allowBlank="1" showDropDown="1" showInputMessage="1" showErrorMessage="1" sqref="F4" xr:uid="{00000000-0002-0000-0500-000001000000}"/>
  </dataValidations>
  <pageMargins left="0.79000000000000015" right="0.79000000000000015" top="0.79000000000000015" bottom="0.79000000000000015" header="0.79000000000000015" footer="0.79000000000000015"/>
  <pageSetup paperSize="9" orientation="portrait" horizontalDpi="4294967292" verticalDpi="4294967292" r:id="rId1"/>
  <headerFooter>
    <oddFooter>&amp;L&amp;K000000IPMA ICR Handbook_x000D_&amp;KFF0000IPMA Internal Document&amp;C&amp;K000000&amp;P of &amp;N&amp;R&amp;K000000Management Complexity Ratings_x000D_v0.5, 30.05.2016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79998168889431442"/>
  </sheetPr>
  <dimension ref="B2:T162"/>
  <sheetViews>
    <sheetView showGridLines="0" showZeros="0" zoomScale="120" zoomScaleNormal="120" zoomScalePageLayoutView="125" workbookViewId="0">
      <pane xSplit="7" ySplit="7" topLeftCell="H110" activePane="bottomRight" state="frozenSplit"/>
      <selection pane="bottomRight" activeCell="G123" sqref="G123"/>
      <selection pane="bottomLeft" activeCell="A7" sqref="A7"/>
      <selection pane="topRight" activeCell="H7" sqref="H7"/>
    </sheetView>
  </sheetViews>
  <sheetFormatPr defaultColWidth="10.85546875" defaultRowHeight="12.75"/>
  <cols>
    <col min="1" max="1" width="2.85546875" style="240" customWidth="1"/>
    <col min="2" max="2" width="3.85546875" style="239" customWidth="1"/>
    <col min="3" max="3" width="41.28515625" style="240" customWidth="1"/>
    <col min="4" max="7" width="9.140625" style="240" customWidth="1"/>
    <col min="8" max="10" width="4.85546875" style="241" customWidth="1"/>
    <col min="11" max="11" width="5.42578125" style="241" customWidth="1"/>
    <col min="12" max="12" width="4.85546875" style="241" hidden="1" customWidth="1"/>
    <col min="13" max="14" width="4.85546875" style="241" customWidth="1"/>
    <col min="15" max="15" width="6.5703125" style="241" customWidth="1"/>
    <col min="16" max="19" width="4.85546875" style="241" customWidth="1"/>
    <col min="20" max="20" width="40.85546875" style="240" customWidth="1"/>
    <col min="21" max="16384" width="10.85546875" style="240"/>
  </cols>
  <sheetData>
    <row r="2" spans="2:20" s="234" customFormat="1" ht="20.100000000000001" customHeight="1">
      <c r="B2" s="233"/>
      <c r="D2" s="286"/>
      <c r="E2" s="235" t="s">
        <v>322</v>
      </c>
      <c r="F2" s="388" t="str">
        <f>IF(ZÁUJEMCA!E3="","",ZÁUJEMCA!E3)</f>
        <v/>
      </c>
      <c r="G2" s="388"/>
      <c r="H2" s="388"/>
      <c r="I2" s="388"/>
      <c r="J2" s="388"/>
      <c r="K2" s="388"/>
      <c r="L2" s="236"/>
      <c r="M2" s="236"/>
      <c r="N2" s="236"/>
      <c r="O2" s="237" t="s">
        <v>28</v>
      </c>
      <c r="P2" s="389" t="str">
        <f>IF(ZÁUJEMCA!L2="","",ZÁUJEMCA!L2)</f>
        <v/>
      </c>
      <c r="Q2" s="389"/>
      <c r="R2" s="389"/>
      <c r="S2" s="389"/>
    </row>
    <row r="3" spans="2:20" s="234" customFormat="1" ht="20.100000000000001" customHeight="1">
      <c r="B3" s="233"/>
      <c r="C3" s="234" t="s">
        <v>323</v>
      </c>
      <c r="D3" s="286"/>
      <c r="E3" s="235" t="s">
        <v>97</v>
      </c>
      <c r="F3" s="346" t="str">
        <f>IF(HODNOTITEĽ!G3="","",HODNOTITEĽ!G3)</f>
        <v/>
      </c>
      <c r="G3" s="347"/>
      <c r="H3" s="347"/>
      <c r="I3" s="347"/>
      <c r="J3" s="347"/>
      <c r="K3" s="347"/>
      <c r="L3" s="348"/>
      <c r="M3" s="236"/>
      <c r="N3" s="236"/>
      <c r="O3" s="237" t="s">
        <v>28</v>
      </c>
      <c r="P3" s="389" t="str">
        <f>IF(HODNOTITEĽ!R3="","",HODNOTITEĽ!R3)</f>
        <v/>
      </c>
      <c r="Q3" s="389"/>
      <c r="R3" s="389"/>
      <c r="S3" s="389"/>
    </row>
    <row r="4" spans="2:20" s="234" customFormat="1" ht="20.100000000000001" customHeight="1">
      <c r="B4" s="233"/>
      <c r="C4" s="288" t="s">
        <v>112</v>
      </c>
      <c r="D4" s="286"/>
      <c r="E4" s="235" t="s">
        <v>31</v>
      </c>
      <c r="F4" s="126">
        <f>ZÁUJEMCA!F4</f>
        <v>0</v>
      </c>
      <c r="G4" s="286"/>
      <c r="H4" s="286"/>
      <c r="I4" s="286"/>
      <c r="J4" s="236"/>
      <c r="K4" s="238"/>
      <c r="L4" s="236"/>
      <c r="M4" s="236"/>
      <c r="N4" s="236"/>
      <c r="O4" s="236"/>
      <c r="P4" s="237"/>
      <c r="Q4" s="289"/>
      <c r="R4" s="236"/>
      <c r="S4" s="236"/>
    </row>
    <row r="5" spans="2:20" ht="15" customHeight="1"/>
    <row r="6" spans="2:20" s="242" customFormat="1" ht="21.95" customHeight="1">
      <c r="B6" s="390" t="s">
        <v>35</v>
      </c>
      <c r="C6" s="392" t="s">
        <v>36</v>
      </c>
      <c r="D6" s="394" t="s">
        <v>113</v>
      </c>
      <c r="E6" s="394"/>
      <c r="F6" s="394"/>
      <c r="G6" s="394"/>
      <c r="H6" s="394" t="s">
        <v>324</v>
      </c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2" t="s">
        <v>38</v>
      </c>
    </row>
    <row r="7" spans="2:20" s="242" customFormat="1" ht="30" customHeight="1">
      <c r="B7" s="391"/>
      <c r="C7" s="393"/>
      <c r="D7" s="263" t="s">
        <v>115</v>
      </c>
      <c r="E7" s="263" t="s">
        <v>116</v>
      </c>
      <c r="F7" s="263" t="s">
        <v>117</v>
      </c>
      <c r="G7" s="263" t="s">
        <v>118</v>
      </c>
      <c r="H7" s="296">
        <v>1</v>
      </c>
      <c r="I7" s="296">
        <v>2</v>
      </c>
      <c r="J7" s="296">
        <v>3</v>
      </c>
      <c r="K7" s="296">
        <v>4</v>
      </c>
      <c r="L7" s="296">
        <v>5</v>
      </c>
      <c r="M7" s="296">
        <v>6</v>
      </c>
      <c r="N7" s="296">
        <v>7</v>
      </c>
      <c r="O7" s="296">
        <v>8</v>
      </c>
      <c r="P7" s="296">
        <v>9</v>
      </c>
      <c r="Q7" s="296">
        <v>10</v>
      </c>
      <c r="R7" s="296">
        <v>11</v>
      </c>
      <c r="S7" s="296">
        <v>12</v>
      </c>
      <c r="T7" s="393"/>
    </row>
    <row r="8" spans="2:20" ht="39.950000000000003" customHeight="1">
      <c r="B8" s="275">
        <v>1</v>
      </c>
      <c r="C8" s="395" t="str">
        <f>'[1]Candidate Ratings'!C10</f>
        <v>Ciele a hodnotenie výsledkov ( zložitosť súvisiaca s výstupom): ide o opis zložitosti vyplývajúcej z nejasných, náročných a vzájomne konfliktných cieľov, cieľov, požiadaviek a očakávaní.</v>
      </c>
      <c r="D8" s="395"/>
      <c r="E8" s="395"/>
      <c r="F8" s="395"/>
      <c r="G8" s="395"/>
      <c r="T8" s="244"/>
    </row>
    <row r="9" spans="2:20" ht="40.5" customHeight="1">
      <c r="B9" s="276"/>
      <c r="C9" s="249" t="s">
        <v>325</v>
      </c>
      <c r="D9" s="266" t="s">
        <v>120</v>
      </c>
      <c r="E9" s="266" t="s">
        <v>121</v>
      </c>
      <c r="F9" s="266" t="s">
        <v>122</v>
      </c>
      <c r="G9" s="266" t="s">
        <v>123</v>
      </c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48"/>
    </row>
    <row r="10" spans="2:20" ht="51" customHeight="1">
      <c r="B10" s="276"/>
      <c r="C10" s="249" t="s">
        <v>326</v>
      </c>
      <c r="D10" s="266" t="s">
        <v>125</v>
      </c>
      <c r="E10" s="266" t="s">
        <v>126</v>
      </c>
      <c r="F10" s="266" t="s">
        <v>127</v>
      </c>
      <c r="G10" s="266" t="s">
        <v>128</v>
      </c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48"/>
    </row>
    <row r="11" spans="2:20" ht="42.95" customHeight="1">
      <c r="B11" s="276"/>
      <c r="C11" s="249" t="s">
        <v>327</v>
      </c>
      <c r="D11" s="247" t="s">
        <v>130</v>
      </c>
      <c r="E11" s="247" t="s">
        <v>131</v>
      </c>
      <c r="F11" s="247" t="s">
        <v>132</v>
      </c>
      <c r="G11" s="247" t="s">
        <v>133</v>
      </c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48"/>
    </row>
    <row r="12" spans="2:20" ht="36" customHeight="1">
      <c r="B12" s="276"/>
      <c r="C12" s="249" t="s">
        <v>328</v>
      </c>
      <c r="D12" s="247" t="s">
        <v>135</v>
      </c>
      <c r="E12" s="247" t="s">
        <v>136</v>
      </c>
      <c r="F12" s="247" t="s">
        <v>137</v>
      </c>
      <c r="G12" s="247" t="s">
        <v>138</v>
      </c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48"/>
    </row>
    <row r="13" spans="2:20" ht="30" customHeight="1">
      <c r="B13" s="276"/>
      <c r="C13" s="249" t="s">
        <v>329</v>
      </c>
      <c r="D13" s="247" t="s">
        <v>247</v>
      </c>
      <c r="E13" s="247" t="s">
        <v>248</v>
      </c>
      <c r="F13" s="247" t="s">
        <v>249</v>
      </c>
      <c r="G13" s="247" t="s">
        <v>250</v>
      </c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48"/>
    </row>
    <row r="14" spans="2:20" ht="36" customHeight="1">
      <c r="B14" s="276"/>
      <c r="C14" s="249" t="s">
        <v>330</v>
      </c>
      <c r="D14" s="266" t="s">
        <v>120</v>
      </c>
      <c r="E14" s="266" t="s">
        <v>121</v>
      </c>
      <c r="F14" s="266" t="s">
        <v>122</v>
      </c>
      <c r="G14" s="266" t="s">
        <v>123</v>
      </c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48"/>
    </row>
    <row r="15" spans="2:20" ht="30" customHeight="1">
      <c r="B15" s="276"/>
      <c r="C15" s="249" t="s">
        <v>331</v>
      </c>
      <c r="D15" s="267" t="s">
        <v>143</v>
      </c>
      <c r="E15" s="267" t="s">
        <v>144</v>
      </c>
      <c r="F15" s="267" t="s">
        <v>145</v>
      </c>
      <c r="G15" s="267" t="s">
        <v>146</v>
      </c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48"/>
    </row>
    <row r="16" spans="2:20" ht="30" customHeight="1">
      <c r="B16" s="276"/>
      <c r="C16" s="249" t="s">
        <v>332</v>
      </c>
      <c r="D16" s="267" t="s">
        <v>143</v>
      </c>
      <c r="E16" s="267" t="s">
        <v>144</v>
      </c>
      <c r="F16" s="267" t="s">
        <v>145</v>
      </c>
      <c r="G16" s="267" t="s">
        <v>146</v>
      </c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48"/>
    </row>
    <row r="17" spans="2:20" ht="30" customHeight="1">
      <c r="B17" s="276"/>
      <c r="C17" s="249" t="s">
        <v>333</v>
      </c>
      <c r="D17" s="266" t="s">
        <v>334</v>
      </c>
      <c r="E17" s="266" t="s">
        <v>335</v>
      </c>
      <c r="F17" s="266" t="s">
        <v>336</v>
      </c>
      <c r="G17" s="266" t="s">
        <v>337</v>
      </c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48"/>
    </row>
    <row r="18" spans="2:20" ht="36" customHeight="1">
      <c r="B18" s="276"/>
      <c r="C18" s="249" t="s">
        <v>338</v>
      </c>
      <c r="D18" s="266" t="s">
        <v>339</v>
      </c>
      <c r="E18" s="266" t="s">
        <v>340</v>
      </c>
      <c r="F18" s="266" t="s">
        <v>341</v>
      </c>
      <c r="G18" s="266" t="s">
        <v>342</v>
      </c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48"/>
    </row>
    <row r="19" spans="2:20" ht="30" customHeight="1">
      <c r="B19" s="276"/>
      <c r="C19" s="249" t="s">
        <v>343</v>
      </c>
      <c r="D19" s="267" t="s">
        <v>143</v>
      </c>
      <c r="E19" s="267" t="s">
        <v>144</v>
      </c>
      <c r="F19" s="267" t="s">
        <v>145</v>
      </c>
      <c r="G19" s="267" t="s">
        <v>146</v>
      </c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48"/>
    </row>
    <row r="20" spans="2:20" s="250" customFormat="1" ht="24" customHeight="1">
      <c r="B20" s="277"/>
      <c r="C20" s="277"/>
      <c r="D20" s="277"/>
      <c r="E20" s="277"/>
      <c r="F20" s="277"/>
      <c r="G20" s="277" t="s">
        <v>162</v>
      </c>
      <c r="H20" s="251" t="str">
        <f>IF(SUM(H9:H19)=0,"",ROUND(AVERAGE(H9:H19),0))</f>
        <v/>
      </c>
      <c r="I20" s="251" t="str">
        <f t="shared" ref="I20:S20" si="0">IF(SUM(I9:I19)=0,"",ROUND(AVERAGE(I9:I19),0))</f>
        <v/>
      </c>
      <c r="J20" s="251" t="str">
        <f t="shared" si="0"/>
        <v/>
      </c>
      <c r="K20" s="251" t="str">
        <f t="shared" si="0"/>
        <v/>
      </c>
      <c r="L20" s="251" t="str">
        <f t="shared" si="0"/>
        <v/>
      </c>
      <c r="M20" s="251" t="str">
        <f t="shared" si="0"/>
        <v/>
      </c>
      <c r="N20" s="251" t="str">
        <f t="shared" si="0"/>
        <v/>
      </c>
      <c r="O20" s="251" t="str">
        <f t="shared" si="0"/>
        <v/>
      </c>
      <c r="P20" s="251" t="str">
        <f t="shared" si="0"/>
        <v/>
      </c>
      <c r="Q20" s="251" t="str">
        <f t="shared" si="0"/>
        <v/>
      </c>
      <c r="R20" s="251" t="str">
        <f t="shared" si="0"/>
        <v/>
      </c>
      <c r="S20" s="251" t="str">
        <f t="shared" si="0"/>
        <v/>
      </c>
    </row>
    <row r="21" spans="2:20" ht="24" customHeight="1">
      <c r="B21" s="278"/>
      <c r="C21" s="279"/>
      <c r="D21" s="280"/>
      <c r="E21" s="280"/>
      <c r="F21" s="280"/>
      <c r="G21" s="273" t="s">
        <v>163</v>
      </c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</row>
    <row r="22" spans="2:20">
      <c r="B22" s="278"/>
      <c r="C22" s="279"/>
      <c r="D22" s="281"/>
      <c r="E22" s="281"/>
      <c r="F22" s="281"/>
      <c r="G22" s="281"/>
    </row>
    <row r="23" spans="2:20" ht="51" customHeight="1">
      <c r="B23" s="275">
        <v>2</v>
      </c>
      <c r="C23" s="395" t="str">
        <f>'[1]Candidate Ratings'!C11</f>
        <v>Procesy, metódy, nástroje a techniky ( zložitosť procesu ): ukazovateľ opisuje zložitosť súvisiacu s počtom úloh, predpokladov a obmedzení a ich vzájomnú závislosť, procesy a požiadavky na kvalitu procesov, tímová komunikačná štruktúra, dostupnosť podporných metód, nástrojov a techník.</v>
      </c>
      <c r="D23" s="395"/>
      <c r="E23" s="395"/>
      <c r="F23" s="395"/>
      <c r="G23" s="395"/>
    </row>
    <row r="24" spans="2:20" ht="30" customHeight="1">
      <c r="B24" s="276"/>
      <c r="C24" s="249" t="s">
        <v>344</v>
      </c>
      <c r="D24" s="247" t="s">
        <v>170</v>
      </c>
      <c r="E24" s="247" t="s">
        <v>171</v>
      </c>
      <c r="F24" s="247" t="s">
        <v>172</v>
      </c>
      <c r="G24" s="247" t="s">
        <v>173</v>
      </c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48"/>
    </row>
    <row r="25" spans="2:20" ht="30" customHeight="1">
      <c r="B25" s="276"/>
      <c r="C25" s="249" t="s">
        <v>345</v>
      </c>
      <c r="D25" s="247" t="s">
        <v>292</v>
      </c>
      <c r="E25" s="247" t="s">
        <v>273</v>
      </c>
      <c r="F25" s="247" t="s">
        <v>346</v>
      </c>
      <c r="G25" s="247" t="s">
        <v>347</v>
      </c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48"/>
    </row>
    <row r="26" spans="2:20" ht="30" customHeight="1">
      <c r="B26" s="276"/>
      <c r="C26" s="249" t="s">
        <v>348</v>
      </c>
      <c r="D26" s="247" t="s">
        <v>165</v>
      </c>
      <c r="E26" s="247" t="s">
        <v>166</v>
      </c>
      <c r="F26" s="247" t="s">
        <v>349</v>
      </c>
      <c r="G26" s="247" t="s">
        <v>350</v>
      </c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48"/>
    </row>
    <row r="27" spans="2:20" ht="30" customHeight="1">
      <c r="B27" s="276"/>
      <c r="C27" s="249" t="s">
        <v>351</v>
      </c>
      <c r="D27" s="247" t="s">
        <v>165</v>
      </c>
      <c r="E27" s="247" t="s">
        <v>166</v>
      </c>
      <c r="F27" s="247" t="s">
        <v>349</v>
      </c>
      <c r="G27" s="247" t="s">
        <v>350</v>
      </c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48"/>
    </row>
    <row r="28" spans="2:20" s="250" customFormat="1" ht="24" customHeight="1">
      <c r="B28" s="277"/>
      <c r="C28" s="277"/>
      <c r="D28" s="277"/>
      <c r="E28" s="277"/>
      <c r="F28" s="277"/>
      <c r="G28" s="277" t="s">
        <v>162</v>
      </c>
      <c r="H28" s="251" t="str">
        <f>IF(SUM(H24:H27)=0,"",AVERAGE(H24:H27))</f>
        <v/>
      </c>
      <c r="I28" s="251" t="str">
        <f t="shared" ref="I28:S28" si="1">IF(SUM(I24:I27)=0,"",AVERAGE(I24:I27))</f>
        <v/>
      </c>
      <c r="J28" s="251" t="str">
        <f t="shared" si="1"/>
        <v/>
      </c>
      <c r="K28" s="251" t="str">
        <f t="shared" si="1"/>
        <v/>
      </c>
      <c r="L28" s="251" t="str">
        <f t="shared" si="1"/>
        <v/>
      </c>
      <c r="M28" s="251" t="str">
        <f t="shared" si="1"/>
        <v/>
      </c>
      <c r="N28" s="251" t="str">
        <f t="shared" si="1"/>
        <v/>
      </c>
      <c r="O28" s="251" t="str">
        <f t="shared" si="1"/>
        <v/>
      </c>
      <c r="P28" s="251" t="str">
        <f t="shared" si="1"/>
        <v/>
      </c>
      <c r="Q28" s="251" t="str">
        <f t="shared" si="1"/>
        <v/>
      </c>
      <c r="R28" s="251" t="str">
        <f t="shared" si="1"/>
        <v/>
      </c>
      <c r="S28" s="251" t="str">
        <f t="shared" si="1"/>
        <v/>
      </c>
    </row>
    <row r="29" spans="2:20" ht="24" customHeight="1">
      <c r="B29" s="278"/>
      <c r="C29" s="279"/>
      <c r="D29" s="280"/>
      <c r="E29" s="280"/>
      <c r="F29" s="280"/>
      <c r="G29" s="273" t="s">
        <v>163</v>
      </c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</row>
    <row r="30" spans="2:20">
      <c r="B30" s="278"/>
      <c r="C30" s="279"/>
      <c r="D30" s="281"/>
      <c r="E30" s="281"/>
      <c r="F30" s="281"/>
      <c r="G30" s="281"/>
    </row>
    <row r="31" spans="2:20" ht="53.1" customHeight="1">
      <c r="B31" s="275">
        <v>3</v>
      </c>
      <c r="C31" s="395" t="str">
        <f>'[1]Candidate Ratings'!C12</f>
        <v>Zdroje vrátane finančných prostriedkov ( zložitosť súvisiaca so vstupmi ): ukazovateľ opisuje zložitosť súvisiacu so získavaním a financovaním potrebných rozpočtov, rôznorodosť alebo nedostatok zdrojov (ľudských a iných ), procesy a činnosti potrebné na riadenie finančných a zdrojových aspektov vrátane obstarávania.</v>
      </c>
      <c r="D31" s="395"/>
      <c r="E31" s="395"/>
      <c r="F31" s="395"/>
      <c r="G31" s="395"/>
    </row>
    <row r="32" spans="2:20" ht="37.5" customHeight="1">
      <c r="B32" s="276"/>
      <c r="C32" s="255" t="s">
        <v>352</v>
      </c>
      <c r="D32" s="247" t="s">
        <v>180</v>
      </c>
      <c r="E32" s="247" t="s">
        <v>181</v>
      </c>
      <c r="F32" s="247" t="s">
        <v>182</v>
      </c>
      <c r="G32" s="247" t="s">
        <v>183</v>
      </c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48"/>
    </row>
    <row r="33" spans="2:20" ht="37.5" customHeight="1">
      <c r="B33" s="276"/>
      <c r="C33" s="249" t="s">
        <v>353</v>
      </c>
      <c r="D33" s="247" t="s">
        <v>180</v>
      </c>
      <c r="E33" s="247" t="s">
        <v>181</v>
      </c>
      <c r="F33" s="247" t="s">
        <v>182</v>
      </c>
      <c r="G33" s="247" t="s">
        <v>183</v>
      </c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48"/>
    </row>
    <row r="34" spans="2:20" ht="37.5" customHeight="1">
      <c r="B34" s="276"/>
      <c r="C34" s="249" t="s">
        <v>354</v>
      </c>
      <c r="D34" s="247" t="s">
        <v>180</v>
      </c>
      <c r="E34" s="247" t="s">
        <v>181</v>
      </c>
      <c r="F34" s="247" t="s">
        <v>182</v>
      </c>
      <c r="G34" s="247" t="s">
        <v>183</v>
      </c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48"/>
    </row>
    <row r="35" spans="2:20" ht="30" customHeight="1">
      <c r="B35" s="276"/>
      <c r="C35" s="249" t="s">
        <v>345</v>
      </c>
      <c r="D35" s="247" t="s">
        <v>355</v>
      </c>
      <c r="E35" s="247" t="s">
        <v>187</v>
      </c>
      <c r="F35" s="247" t="s">
        <v>188</v>
      </c>
      <c r="G35" s="247" t="s">
        <v>189</v>
      </c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48"/>
    </row>
    <row r="36" spans="2:20" ht="30" customHeight="1">
      <c r="B36" s="276"/>
      <c r="C36" s="249" t="s">
        <v>356</v>
      </c>
      <c r="D36" s="247" t="s">
        <v>191</v>
      </c>
      <c r="E36" s="247" t="s">
        <v>192</v>
      </c>
      <c r="F36" s="247" t="s">
        <v>193</v>
      </c>
      <c r="G36" s="247" t="s">
        <v>194</v>
      </c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48"/>
    </row>
    <row r="37" spans="2:20" ht="42" customHeight="1">
      <c r="B37" s="276"/>
      <c r="C37" s="249" t="s">
        <v>357</v>
      </c>
      <c r="D37" s="247" t="s">
        <v>358</v>
      </c>
      <c r="E37" s="247" t="s">
        <v>203</v>
      </c>
      <c r="F37" s="247" t="s">
        <v>284</v>
      </c>
      <c r="G37" s="247" t="s">
        <v>359</v>
      </c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48"/>
    </row>
    <row r="38" spans="2:20" ht="30" customHeight="1">
      <c r="B38" s="276"/>
      <c r="C38" s="249" t="s">
        <v>360</v>
      </c>
      <c r="D38" s="247" t="s">
        <v>207</v>
      </c>
      <c r="E38" s="247" t="s">
        <v>208</v>
      </c>
      <c r="F38" s="247" t="s">
        <v>209</v>
      </c>
      <c r="G38" s="247" t="s">
        <v>196</v>
      </c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48"/>
    </row>
    <row r="39" spans="2:20" s="250" customFormat="1" ht="24" customHeight="1">
      <c r="B39" s="277"/>
      <c r="C39" s="277"/>
      <c r="D39" s="277"/>
      <c r="E39" s="277"/>
      <c r="F39" s="277"/>
      <c r="G39" s="277" t="s">
        <v>162</v>
      </c>
      <c r="H39" s="251" t="str">
        <f t="shared" ref="H39:S39" si="2">IF(SUM(H32:H38)=0,"",AVERAGE(H32:H38))</f>
        <v/>
      </c>
      <c r="I39" s="251" t="str">
        <f t="shared" si="2"/>
        <v/>
      </c>
      <c r="J39" s="251" t="str">
        <f t="shared" si="2"/>
        <v/>
      </c>
      <c r="K39" s="251" t="str">
        <f t="shared" si="2"/>
        <v/>
      </c>
      <c r="L39" s="251" t="str">
        <f t="shared" si="2"/>
        <v/>
      </c>
      <c r="M39" s="251" t="str">
        <f t="shared" si="2"/>
        <v/>
      </c>
      <c r="N39" s="251" t="str">
        <f t="shared" si="2"/>
        <v/>
      </c>
      <c r="O39" s="251" t="str">
        <f t="shared" si="2"/>
        <v/>
      </c>
      <c r="P39" s="251" t="str">
        <f t="shared" si="2"/>
        <v/>
      </c>
      <c r="Q39" s="251" t="str">
        <f t="shared" si="2"/>
        <v/>
      </c>
      <c r="R39" s="251" t="str">
        <f t="shared" si="2"/>
        <v/>
      </c>
      <c r="S39" s="251" t="str">
        <f t="shared" si="2"/>
        <v/>
      </c>
    </row>
    <row r="40" spans="2:20" ht="24" customHeight="1">
      <c r="B40" s="278"/>
      <c r="C40" s="279"/>
      <c r="D40" s="280"/>
      <c r="E40" s="280"/>
      <c r="F40" s="280"/>
      <c r="G40" s="273" t="s">
        <v>163</v>
      </c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</row>
    <row r="41" spans="2:20">
      <c r="B41" s="278"/>
      <c r="C41" s="279"/>
      <c r="D41" s="281"/>
      <c r="E41" s="281"/>
      <c r="F41" s="281"/>
      <c r="G41" s="281"/>
    </row>
    <row r="42" spans="2:20" ht="39.75" customHeight="1">
      <c r="B42" s="275">
        <v>4</v>
      </c>
      <c r="C42" s="395" t="str">
        <f>'[1]Candidate Ratings'!C13</f>
        <v>Riziká a príležitosti ( zložitosť súvisiaca s rizikom ): ukazovateľ opisuje zložitosť súvisiacu s rizikovým profilom a úrovňami neistôt projektov a súvisiacich iniciatív.</v>
      </c>
      <c r="D42" s="395"/>
      <c r="E42" s="395"/>
      <c r="F42" s="395"/>
      <c r="G42" s="395"/>
    </row>
    <row r="43" spans="2:20" ht="30" customHeight="1">
      <c r="B43" s="276"/>
      <c r="C43" s="249" t="s">
        <v>361</v>
      </c>
      <c r="D43" s="247" t="s">
        <v>215</v>
      </c>
      <c r="E43" s="247" t="s">
        <v>362</v>
      </c>
      <c r="F43" s="247" t="s">
        <v>203</v>
      </c>
      <c r="G43" s="247" t="s">
        <v>363</v>
      </c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48"/>
    </row>
    <row r="44" spans="2:20" ht="30" customHeight="1">
      <c r="B44" s="276"/>
      <c r="C44" s="249" t="s">
        <v>364</v>
      </c>
      <c r="D44" s="247" t="s">
        <v>215</v>
      </c>
      <c r="E44" s="247" t="s">
        <v>362</v>
      </c>
      <c r="F44" s="247" t="s">
        <v>203</v>
      </c>
      <c r="G44" s="247" t="s">
        <v>363</v>
      </c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48"/>
    </row>
    <row r="45" spans="2:20" ht="30" customHeight="1">
      <c r="B45" s="276"/>
      <c r="C45" s="249" t="s">
        <v>365</v>
      </c>
      <c r="D45" s="247" t="s">
        <v>215</v>
      </c>
      <c r="E45" s="247" t="s">
        <v>362</v>
      </c>
      <c r="F45" s="247" t="s">
        <v>203</v>
      </c>
      <c r="G45" s="247" t="s">
        <v>363</v>
      </c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48"/>
    </row>
    <row r="46" spans="2:20" ht="30" customHeight="1">
      <c r="B46" s="276"/>
      <c r="C46" s="249" t="s">
        <v>366</v>
      </c>
      <c r="D46" s="247" t="s">
        <v>283</v>
      </c>
      <c r="E46" s="247" t="s">
        <v>284</v>
      </c>
      <c r="F46" s="247" t="s">
        <v>203</v>
      </c>
      <c r="G46" s="247" t="s">
        <v>212</v>
      </c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48"/>
    </row>
    <row r="47" spans="2:20" ht="30" customHeight="1">
      <c r="B47" s="276"/>
      <c r="C47" s="249" t="s">
        <v>367</v>
      </c>
      <c r="D47" s="247" t="s">
        <v>283</v>
      </c>
      <c r="E47" s="247" t="s">
        <v>284</v>
      </c>
      <c r="F47" s="247" t="s">
        <v>203</v>
      </c>
      <c r="G47" s="247" t="s">
        <v>212</v>
      </c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48"/>
    </row>
    <row r="48" spans="2:20" s="250" customFormat="1" ht="24" customHeight="1">
      <c r="B48" s="277"/>
      <c r="C48" s="277"/>
      <c r="D48" s="277"/>
      <c r="E48" s="277"/>
      <c r="F48" s="277"/>
      <c r="G48" s="277" t="s">
        <v>162</v>
      </c>
      <c r="H48" s="251" t="str">
        <f t="shared" ref="H48:S48" si="3">IF(SUM(H43:H47)=0,"",AVERAGE(H43:H47))</f>
        <v/>
      </c>
      <c r="I48" s="251" t="str">
        <f t="shared" si="3"/>
        <v/>
      </c>
      <c r="J48" s="251" t="str">
        <f t="shared" si="3"/>
        <v/>
      </c>
      <c r="K48" s="251" t="str">
        <f t="shared" si="3"/>
        <v/>
      </c>
      <c r="L48" s="251" t="str">
        <f t="shared" si="3"/>
        <v/>
      </c>
      <c r="M48" s="251" t="str">
        <f t="shared" si="3"/>
        <v/>
      </c>
      <c r="N48" s="251" t="str">
        <f t="shared" si="3"/>
        <v/>
      </c>
      <c r="O48" s="251" t="str">
        <f t="shared" si="3"/>
        <v/>
      </c>
      <c r="P48" s="251" t="str">
        <f t="shared" si="3"/>
        <v/>
      </c>
      <c r="Q48" s="251" t="str">
        <f t="shared" si="3"/>
        <v/>
      </c>
      <c r="R48" s="251" t="str">
        <f t="shared" si="3"/>
        <v/>
      </c>
      <c r="S48" s="251" t="str">
        <f t="shared" si="3"/>
        <v/>
      </c>
    </row>
    <row r="49" spans="2:20" ht="24" customHeight="1">
      <c r="B49" s="278"/>
      <c r="C49" s="279"/>
      <c r="D49" s="280"/>
      <c r="E49" s="280"/>
      <c r="F49" s="280"/>
      <c r="G49" s="273" t="s">
        <v>163</v>
      </c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</row>
    <row r="50" spans="2:20">
      <c r="B50" s="278"/>
      <c r="C50" s="279"/>
      <c r="D50" s="281"/>
      <c r="E50" s="281"/>
      <c r="F50" s="281"/>
      <c r="G50" s="281"/>
    </row>
    <row r="51" spans="2:20" s="256" customFormat="1" ht="77.099999999999994" customHeight="1">
      <c r="B51" s="275">
        <v>5</v>
      </c>
      <c r="C51" s="395" t="str">
        <f>'[1]Candidate Ratings'!C14</f>
        <v>Zúčastnené strany a integrácia (zložitosť súvisiaca so stratégiou): ukazovateľ opisuje vplyv formálnej stratégie sponzorských organizácií a noriem, predpisov, neformálnych stratégií a politík, ktoré môžu ovplyvniť projekt. Ďalšie faktory môžu zahŕňať význam výsledkov pre organizáciu; Miera dohody medzi zainteresovanými stranami; Neformálna sila, záujmy a odpor, ktorý obklopuje projekt; akékoľvek zákonné alebo regulačné požiadavky.</v>
      </c>
      <c r="D51" s="395"/>
      <c r="E51" s="395"/>
      <c r="F51" s="395"/>
      <c r="G51" s="395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</row>
    <row r="52" spans="2:20" ht="30" customHeight="1">
      <c r="B52" s="276"/>
      <c r="C52" s="249" t="s">
        <v>368</v>
      </c>
      <c r="D52" s="247" t="s">
        <v>191</v>
      </c>
      <c r="E52" s="247" t="s">
        <v>192</v>
      </c>
      <c r="F52" s="247" t="s">
        <v>193</v>
      </c>
      <c r="G52" s="247" t="s">
        <v>194</v>
      </c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48"/>
    </row>
    <row r="53" spans="2:20" ht="30" customHeight="1">
      <c r="B53" s="276"/>
      <c r="C53" s="249" t="s">
        <v>369</v>
      </c>
      <c r="D53" s="247" t="s">
        <v>191</v>
      </c>
      <c r="E53" s="247" t="s">
        <v>192</v>
      </c>
      <c r="F53" s="247" t="s">
        <v>193</v>
      </c>
      <c r="G53" s="247" t="s">
        <v>194</v>
      </c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48"/>
    </row>
    <row r="54" spans="2:20" ht="30" customHeight="1">
      <c r="B54" s="276"/>
      <c r="C54" s="249" t="s">
        <v>370</v>
      </c>
      <c r="D54" s="247" t="s">
        <v>225</v>
      </c>
      <c r="E54" s="247" t="s">
        <v>226</v>
      </c>
      <c r="F54" s="247" t="s">
        <v>227</v>
      </c>
      <c r="G54" s="247" t="s">
        <v>228</v>
      </c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48"/>
    </row>
    <row r="55" spans="2:20" ht="30" customHeight="1">
      <c r="B55" s="276"/>
      <c r="C55" s="249" t="s">
        <v>371</v>
      </c>
      <c r="D55" s="247" t="s">
        <v>230</v>
      </c>
      <c r="E55" s="247" t="s">
        <v>231</v>
      </c>
      <c r="F55" s="247" t="s">
        <v>232</v>
      </c>
      <c r="G55" s="247" t="s">
        <v>233</v>
      </c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48"/>
    </row>
    <row r="56" spans="2:20" ht="30" customHeight="1">
      <c r="B56" s="276"/>
      <c r="C56" s="249" t="s">
        <v>372</v>
      </c>
      <c r="D56" s="247" t="s">
        <v>235</v>
      </c>
      <c r="E56" s="247" t="s">
        <v>236</v>
      </c>
      <c r="F56" s="247" t="s">
        <v>237</v>
      </c>
      <c r="G56" s="247" t="s">
        <v>238</v>
      </c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48"/>
    </row>
    <row r="57" spans="2:20" ht="30" customHeight="1">
      <c r="B57" s="276"/>
      <c r="C57" s="249" t="s">
        <v>239</v>
      </c>
      <c r="D57" s="267" t="s">
        <v>146</v>
      </c>
      <c r="E57" s="267" t="s">
        <v>145</v>
      </c>
      <c r="F57" s="267" t="s">
        <v>144</v>
      </c>
      <c r="G57" s="267" t="s">
        <v>143</v>
      </c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48"/>
    </row>
    <row r="58" spans="2:20" ht="30" customHeight="1">
      <c r="B58" s="276"/>
      <c r="C58" s="249" t="s">
        <v>240</v>
      </c>
      <c r="D58" s="267" t="s">
        <v>146</v>
      </c>
      <c r="E58" s="267" t="s">
        <v>145</v>
      </c>
      <c r="F58" s="267" t="s">
        <v>144</v>
      </c>
      <c r="G58" s="267" t="s">
        <v>143</v>
      </c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48"/>
    </row>
    <row r="59" spans="2:20" ht="30" customHeight="1">
      <c r="B59" s="276"/>
      <c r="C59" s="249" t="s">
        <v>373</v>
      </c>
      <c r="D59" s="247" t="s">
        <v>242</v>
      </c>
      <c r="E59" s="247" t="s">
        <v>243</v>
      </c>
      <c r="F59" s="247" t="s">
        <v>244</v>
      </c>
      <c r="G59" s="247" t="s">
        <v>245</v>
      </c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48"/>
    </row>
    <row r="60" spans="2:20" ht="30" customHeight="1">
      <c r="B60" s="276"/>
      <c r="C60" s="249" t="s">
        <v>374</v>
      </c>
      <c r="D60" s="247" t="s">
        <v>247</v>
      </c>
      <c r="E60" s="247" t="s">
        <v>248</v>
      </c>
      <c r="F60" s="247" t="s">
        <v>249</v>
      </c>
      <c r="G60" s="247" t="s">
        <v>250</v>
      </c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48"/>
    </row>
    <row r="61" spans="2:20" s="250" customFormat="1" ht="24" customHeight="1">
      <c r="B61" s="277"/>
      <c r="C61" s="277"/>
      <c r="D61" s="277"/>
      <c r="E61" s="277"/>
      <c r="F61" s="277"/>
      <c r="G61" s="277" t="s">
        <v>162</v>
      </c>
      <c r="H61" s="251" t="str">
        <f>IF(SUM(H52:H60)=0,"",AVERAGE(H52:H60))</f>
        <v/>
      </c>
      <c r="I61" s="251" t="str">
        <f t="shared" ref="I61:S61" si="4">IF(SUM(I52:I60)=0,"",AVERAGE(I52:I60))</f>
        <v/>
      </c>
      <c r="J61" s="251" t="str">
        <f t="shared" si="4"/>
        <v/>
      </c>
      <c r="K61" s="251" t="str">
        <f t="shared" si="4"/>
        <v/>
      </c>
      <c r="L61" s="251" t="str">
        <f t="shared" si="4"/>
        <v/>
      </c>
      <c r="M61" s="251" t="str">
        <f t="shared" si="4"/>
        <v/>
      </c>
      <c r="N61" s="251" t="str">
        <f t="shared" si="4"/>
        <v/>
      </c>
      <c r="O61" s="251" t="str">
        <f t="shared" si="4"/>
        <v/>
      </c>
      <c r="P61" s="251" t="str">
        <f t="shared" si="4"/>
        <v/>
      </c>
      <c r="Q61" s="251" t="str">
        <f t="shared" si="4"/>
        <v/>
      </c>
      <c r="R61" s="251" t="str">
        <f t="shared" si="4"/>
        <v/>
      </c>
      <c r="S61" s="251" t="str">
        <f t="shared" si="4"/>
        <v/>
      </c>
    </row>
    <row r="62" spans="2:20" ht="24" customHeight="1">
      <c r="B62" s="278"/>
      <c r="C62" s="279"/>
      <c r="D62" s="280"/>
      <c r="E62" s="280"/>
      <c r="F62" s="280"/>
      <c r="G62" s="273" t="s">
        <v>163</v>
      </c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</row>
    <row r="63" spans="2:20">
      <c r="B63" s="278"/>
      <c r="C63" s="279"/>
      <c r="D63" s="281"/>
      <c r="E63" s="281"/>
      <c r="F63" s="281"/>
      <c r="G63" s="281"/>
    </row>
    <row r="64" spans="2:20" ht="44.1" customHeight="1">
      <c r="B64" s="275">
        <v>6</v>
      </c>
      <c r="C64" s="395" t="str">
        <f>'[1]Candidate Ratings'!C15</f>
        <v>Vzťahy so stálymi organizáciami (zložitosť súvisiaca s organizáciou):  ukazovateľ opisuje množstvo a vzájomný vzťah medzi rozhraniami projektu, programu alebo portfólia so systémami, štruktúrami, podávaním správ a rozhodovacími procesmi organizácie.</v>
      </c>
      <c r="D64" s="395"/>
      <c r="E64" s="395"/>
      <c r="F64" s="395"/>
      <c r="G64" s="395"/>
    </row>
    <row r="65" spans="2:20" ht="30" customHeight="1">
      <c r="B65" s="276"/>
      <c r="C65" s="249" t="s">
        <v>375</v>
      </c>
      <c r="D65" s="247" t="s">
        <v>252</v>
      </c>
      <c r="E65" s="247" t="s">
        <v>253</v>
      </c>
      <c r="F65" s="247" t="s">
        <v>171</v>
      </c>
      <c r="G65" s="247" t="s">
        <v>170</v>
      </c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  <c r="T65" s="248"/>
    </row>
    <row r="66" spans="2:20" ht="30" customHeight="1">
      <c r="B66" s="276"/>
      <c r="C66" s="249" t="s">
        <v>376</v>
      </c>
      <c r="D66" s="247" t="s">
        <v>252</v>
      </c>
      <c r="E66" s="247" t="s">
        <v>253</v>
      </c>
      <c r="F66" s="247" t="s">
        <v>171</v>
      </c>
      <c r="G66" s="247" t="s">
        <v>170</v>
      </c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48"/>
    </row>
    <row r="67" spans="2:20" ht="30" customHeight="1">
      <c r="B67" s="276"/>
      <c r="C67" s="249" t="s">
        <v>377</v>
      </c>
      <c r="D67" s="247" t="s">
        <v>252</v>
      </c>
      <c r="E67" s="247" t="s">
        <v>253</v>
      </c>
      <c r="F67" s="247" t="s">
        <v>171</v>
      </c>
      <c r="G67" s="247" t="s">
        <v>170</v>
      </c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  <c r="S67" s="290"/>
      <c r="T67" s="248"/>
    </row>
    <row r="68" spans="2:20" ht="30" customHeight="1">
      <c r="B68" s="276"/>
      <c r="C68" s="249" t="s">
        <v>378</v>
      </c>
      <c r="D68" s="247" t="s">
        <v>252</v>
      </c>
      <c r="E68" s="247" t="s">
        <v>253</v>
      </c>
      <c r="F68" s="247" t="s">
        <v>171</v>
      </c>
      <c r="G68" s="247" t="s">
        <v>170</v>
      </c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  <c r="T68" s="248"/>
    </row>
    <row r="69" spans="2:20" ht="43.5" customHeight="1">
      <c r="B69" s="276"/>
      <c r="C69" s="249" t="s">
        <v>379</v>
      </c>
      <c r="D69" s="247" t="s">
        <v>258</v>
      </c>
      <c r="E69" s="247" t="s">
        <v>259</v>
      </c>
      <c r="F69" s="247" t="s">
        <v>260</v>
      </c>
      <c r="G69" s="247" t="s">
        <v>261</v>
      </c>
      <c r="H69" s="290"/>
      <c r="I69" s="290"/>
      <c r="J69" s="290"/>
      <c r="K69" s="290"/>
      <c r="L69" s="290"/>
      <c r="M69" s="290"/>
      <c r="N69" s="290"/>
      <c r="O69" s="290"/>
      <c r="P69" s="290"/>
      <c r="Q69" s="290"/>
      <c r="R69" s="290"/>
      <c r="S69" s="290"/>
      <c r="T69" s="248"/>
    </row>
    <row r="70" spans="2:20" ht="34.5" customHeight="1">
      <c r="B70" s="276"/>
      <c r="C70" s="249" t="s">
        <v>380</v>
      </c>
      <c r="D70" s="247" t="s">
        <v>258</v>
      </c>
      <c r="E70" s="247" t="s">
        <v>259</v>
      </c>
      <c r="F70" s="247" t="s">
        <v>260</v>
      </c>
      <c r="G70" s="247" t="s">
        <v>261</v>
      </c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0"/>
      <c r="T70" s="248"/>
    </row>
    <row r="71" spans="2:20" ht="30" customHeight="1">
      <c r="B71" s="276"/>
      <c r="C71" s="249" t="s">
        <v>381</v>
      </c>
      <c r="D71" s="247" t="s">
        <v>264</v>
      </c>
      <c r="E71" s="247" t="s">
        <v>248</v>
      </c>
      <c r="F71" s="247" t="s">
        <v>265</v>
      </c>
      <c r="G71" s="247" t="s">
        <v>266</v>
      </c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90"/>
      <c r="T71" s="248"/>
    </row>
    <row r="72" spans="2:20" ht="30" customHeight="1">
      <c r="B72" s="276"/>
      <c r="C72" s="249" t="s">
        <v>382</v>
      </c>
      <c r="D72" s="247" t="s">
        <v>268</v>
      </c>
      <c r="E72" s="247" t="s">
        <v>269</v>
      </c>
      <c r="F72" s="247" t="s">
        <v>270</v>
      </c>
      <c r="G72" s="247" t="s">
        <v>271</v>
      </c>
      <c r="H72" s="290"/>
      <c r="I72" s="290"/>
      <c r="J72" s="290"/>
      <c r="K72" s="290"/>
      <c r="L72" s="290"/>
      <c r="M72" s="290"/>
      <c r="N72" s="290"/>
      <c r="O72" s="290"/>
      <c r="P72" s="290"/>
      <c r="Q72" s="290"/>
      <c r="R72" s="290"/>
      <c r="S72" s="290"/>
      <c r="T72" s="248"/>
    </row>
    <row r="73" spans="2:20" s="250" customFormat="1" ht="24" customHeight="1">
      <c r="B73" s="277"/>
      <c r="C73" s="277"/>
      <c r="D73" s="277"/>
      <c r="E73" s="277"/>
      <c r="F73" s="277"/>
      <c r="G73" s="277" t="s">
        <v>162</v>
      </c>
      <c r="H73" s="251" t="str">
        <f>IF(SUM(H65:H72)=0,"",AVERAGE(H65:H72))</f>
        <v/>
      </c>
      <c r="I73" s="251" t="str">
        <f t="shared" ref="I73:S73" si="5">IF(SUM(I65:I72)=0,"",AVERAGE(I65:I72))</f>
        <v/>
      </c>
      <c r="J73" s="251" t="str">
        <f t="shared" si="5"/>
        <v/>
      </c>
      <c r="K73" s="251" t="str">
        <f t="shared" si="5"/>
        <v/>
      </c>
      <c r="L73" s="251" t="str">
        <f t="shared" si="5"/>
        <v/>
      </c>
      <c r="M73" s="251" t="str">
        <f t="shared" si="5"/>
        <v/>
      </c>
      <c r="N73" s="251" t="str">
        <f t="shared" si="5"/>
        <v/>
      </c>
      <c r="O73" s="251" t="str">
        <f t="shared" si="5"/>
        <v/>
      </c>
      <c r="P73" s="251" t="str">
        <f t="shared" si="5"/>
        <v/>
      </c>
      <c r="Q73" s="251" t="str">
        <f t="shared" si="5"/>
        <v/>
      </c>
      <c r="R73" s="251" t="str">
        <f t="shared" si="5"/>
        <v/>
      </c>
      <c r="S73" s="251" t="str">
        <f t="shared" si="5"/>
        <v/>
      </c>
    </row>
    <row r="74" spans="2:20" ht="24" customHeight="1">
      <c r="B74" s="278"/>
      <c r="C74" s="279"/>
      <c r="D74" s="280"/>
      <c r="E74" s="280"/>
      <c r="F74" s="280"/>
      <c r="G74" s="273" t="s">
        <v>163</v>
      </c>
      <c r="H74" s="290"/>
      <c r="I74" s="290"/>
      <c r="J74" s="290"/>
      <c r="K74" s="290"/>
      <c r="L74" s="290"/>
      <c r="M74" s="290"/>
      <c r="N74" s="290"/>
      <c r="O74" s="290"/>
      <c r="P74" s="290"/>
      <c r="Q74" s="290"/>
      <c r="R74" s="290"/>
      <c r="S74" s="290"/>
    </row>
    <row r="75" spans="2:20">
      <c r="B75" s="278"/>
      <c r="C75" s="279"/>
      <c r="D75" s="281"/>
      <c r="E75" s="281"/>
      <c r="F75" s="281"/>
      <c r="G75" s="281"/>
    </row>
    <row r="76" spans="2:20" ht="54" customHeight="1">
      <c r="B76" s="275">
        <v>7</v>
      </c>
      <c r="C76" s="395" t="str">
        <f>'[1]Candidate Ratings'!C16</f>
        <v>Kultúrny a sociálny kontext (sociálno-kultúrna zložitosť): ukazovateľ opisuje zložitosť vyplývajúcu z rozvoja sociálnej kultúry. Môžu zahŕňať rozhrania s účastníkmi, zainteresovanými stranami alebo organizáciami z rôznych sociálno-kultúrnych prostredí.</v>
      </c>
      <c r="D76" s="395"/>
      <c r="E76" s="395"/>
      <c r="F76" s="395"/>
      <c r="G76" s="395"/>
    </row>
    <row r="77" spans="2:20" ht="30" customHeight="1">
      <c r="B77" s="276"/>
      <c r="C77" s="249" t="s">
        <v>383</v>
      </c>
      <c r="D77" s="247" t="s">
        <v>355</v>
      </c>
      <c r="E77" s="247" t="s">
        <v>384</v>
      </c>
      <c r="F77" s="247" t="s">
        <v>273</v>
      </c>
      <c r="G77" s="247" t="s">
        <v>189</v>
      </c>
      <c r="H77" s="290"/>
      <c r="I77" s="290"/>
      <c r="J77" s="290"/>
      <c r="K77" s="290"/>
      <c r="L77" s="290"/>
      <c r="M77" s="290"/>
      <c r="N77" s="290"/>
      <c r="O77" s="290"/>
      <c r="P77" s="290"/>
      <c r="Q77" s="290"/>
      <c r="R77" s="290"/>
      <c r="S77" s="290"/>
      <c r="T77" s="248"/>
    </row>
    <row r="78" spans="2:20" ht="30" customHeight="1">
      <c r="B78" s="276"/>
      <c r="C78" s="249" t="s">
        <v>385</v>
      </c>
      <c r="D78" s="247" t="s">
        <v>355</v>
      </c>
      <c r="E78" s="247" t="s">
        <v>384</v>
      </c>
      <c r="F78" s="247" t="s">
        <v>273</v>
      </c>
      <c r="G78" s="247" t="s">
        <v>189</v>
      </c>
      <c r="H78" s="290"/>
      <c r="I78" s="290"/>
      <c r="J78" s="290"/>
      <c r="K78" s="290"/>
      <c r="L78" s="290"/>
      <c r="M78" s="290"/>
      <c r="N78" s="290"/>
      <c r="O78" s="290"/>
      <c r="P78" s="290"/>
      <c r="Q78" s="290"/>
      <c r="R78" s="290"/>
      <c r="S78" s="290"/>
      <c r="T78" s="248"/>
    </row>
    <row r="79" spans="2:20" ht="30" customHeight="1">
      <c r="B79" s="276"/>
      <c r="C79" s="249" t="s">
        <v>386</v>
      </c>
      <c r="D79" s="247" t="s">
        <v>355</v>
      </c>
      <c r="E79" s="247" t="s">
        <v>384</v>
      </c>
      <c r="F79" s="247" t="s">
        <v>273</v>
      </c>
      <c r="G79" s="247" t="s">
        <v>189</v>
      </c>
      <c r="H79" s="290"/>
      <c r="I79" s="290"/>
      <c r="J79" s="290"/>
      <c r="K79" s="290"/>
      <c r="L79" s="290"/>
      <c r="M79" s="290"/>
      <c r="N79" s="290"/>
      <c r="O79" s="290"/>
      <c r="P79" s="290"/>
      <c r="Q79" s="290"/>
      <c r="R79" s="290"/>
      <c r="S79" s="290"/>
      <c r="T79" s="248"/>
    </row>
    <row r="80" spans="2:20" ht="30" customHeight="1">
      <c r="B80" s="276"/>
      <c r="C80" s="249" t="s">
        <v>387</v>
      </c>
      <c r="D80" s="247" t="s">
        <v>277</v>
      </c>
      <c r="E80" s="247" t="s">
        <v>278</v>
      </c>
      <c r="F80" s="247" t="s">
        <v>279</v>
      </c>
      <c r="G80" s="247" t="s">
        <v>280</v>
      </c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48"/>
    </row>
    <row r="81" spans="2:20" ht="30" customHeight="1">
      <c r="B81" s="276"/>
      <c r="C81" s="249" t="s">
        <v>388</v>
      </c>
      <c r="D81" s="247" t="s">
        <v>355</v>
      </c>
      <c r="E81" s="247" t="s">
        <v>384</v>
      </c>
      <c r="F81" s="247" t="s">
        <v>273</v>
      </c>
      <c r="G81" s="247" t="s">
        <v>189</v>
      </c>
      <c r="H81" s="290"/>
      <c r="I81" s="290"/>
      <c r="J81" s="290"/>
      <c r="K81" s="290"/>
      <c r="L81" s="290"/>
      <c r="M81" s="290"/>
      <c r="N81" s="290"/>
      <c r="O81" s="290"/>
      <c r="P81" s="290"/>
      <c r="Q81" s="290"/>
      <c r="R81" s="290"/>
      <c r="S81" s="290"/>
      <c r="T81" s="248"/>
    </row>
    <row r="82" spans="2:20" ht="30" customHeight="1">
      <c r="B82" s="276"/>
      <c r="C82" s="249" t="s">
        <v>389</v>
      </c>
      <c r="D82" s="247" t="s">
        <v>283</v>
      </c>
      <c r="E82" s="247" t="s">
        <v>284</v>
      </c>
      <c r="F82" s="247" t="s">
        <v>203</v>
      </c>
      <c r="G82" s="247" t="s">
        <v>358</v>
      </c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48"/>
    </row>
    <row r="83" spans="2:20" ht="30" customHeight="1">
      <c r="B83" s="276"/>
      <c r="C83" s="249" t="s">
        <v>390</v>
      </c>
      <c r="D83" s="247" t="s">
        <v>283</v>
      </c>
      <c r="E83" s="247" t="s">
        <v>284</v>
      </c>
      <c r="F83" s="247" t="s">
        <v>203</v>
      </c>
      <c r="G83" s="247" t="s">
        <v>358</v>
      </c>
      <c r="H83" s="290"/>
      <c r="I83" s="290"/>
      <c r="J83" s="290"/>
      <c r="K83" s="290"/>
      <c r="L83" s="290"/>
      <c r="M83" s="290"/>
      <c r="N83" s="290"/>
      <c r="O83" s="290"/>
      <c r="P83" s="290"/>
      <c r="Q83" s="290"/>
      <c r="R83" s="290"/>
      <c r="S83" s="290"/>
      <c r="T83" s="248"/>
    </row>
    <row r="84" spans="2:20" ht="30" customHeight="1">
      <c r="B84" s="276"/>
      <c r="C84" s="249" t="s">
        <v>391</v>
      </c>
      <c r="D84" s="247" t="s">
        <v>355</v>
      </c>
      <c r="E84" s="247" t="s">
        <v>384</v>
      </c>
      <c r="F84" s="247" t="s">
        <v>273</v>
      </c>
      <c r="G84" s="247" t="s">
        <v>189</v>
      </c>
      <c r="H84" s="290"/>
      <c r="I84" s="290"/>
      <c r="J84" s="290"/>
      <c r="K84" s="290"/>
      <c r="L84" s="290"/>
      <c r="M84" s="290"/>
      <c r="N84" s="290"/>
      <c r="O84" s="290"/>
      <c r="P84" s="290"/>
      <c r="Q84" s="290"/>
      <c r="R84" s="290"/>
      <c r="S84" s="290"/>
      <c r="T84" s="248"/>
    </row>
    <row r="85" spans="2:20" ht="30" customHeight="1">
      <c r="B85" s="276"/>
      <c r="C85" s="249" t="s">
        <v>392</v>
      </c>
      <c r="D85" s="247" t="s">
        <v>355</v>
      </c>
      <c r="E85" s="247" t="s">
        <v>384</v>
      </c>
      <c r="F85" s="247" t="s">
        <v>273</v>
      </c>
      <c r="G85" s="247" t="s">
        <v>189</v>
      </c>
      <c r="H85" s="290"/>
      <c r="I85" s="290"/>
      <c r="J85" s="290"/>
      <c r="K85" s="290"/>
      <c r="L85" s="290"/>
      <c r="M85" s="290"/>
      <c r="N85" s="290"/>
      <c r="O85" s="290"/>
      <c r="P85" s="290"/>
      <c r="Q85" s="290"/>
      <c r="R85" s="290"/>
      <c r="S85" s="290"/>
      <c r="T85" s="248"/>
    </row>
    <row r="86" spans="2:20" s="250" customFormat="1" ht="24" customHeight="1">
      <c r="B86" s="277"/>
      <c r="C86" s="277"/>
      <c r="D86" s="277"/>
      <c r="E86" s="277"/>
      <c r="F86" s="277"/>
      <c r="G86" s="277" t="s">
        <v>162</v>
      </c>
      <c r="H86" s="251" t="str">
        <f>IF(SUM(H77:H85)=0,"",AVERAGE(H77:H85))</f>
        <v/>
      </c>
      <c r="I86" s="251" t="str">
        <f t="shared" ref="I86:S86" si="6">IF(SUM(I77:I85)=0,"",AVERAGE(I77:I85))</f>
        <v/>
      </c>
      <c r="J86" s="251" t="str">
        <f t="shared" si="6"/>
        <v/>
      </c>
      <c r="K86" s="251" t="str">
        <f t="shared" si="6"/>
        <v/>
      </c>
      <c r="L86" s="251" t="str">
        <f t="shared" si="6"/>
        <v/>
      </c>
      <c r="M86" s="251" t="str">
        <f t="shared" si="6"/>
        <v/>
      </c>
      <c r="N86" s="251" t="str">
        <f t="shared" si="6"/>
        <v/>
      </c>
      <c r="O86" s="251" t="str">
        <f t="shared" si="6"/>
        <v/>
      </c>
      <c r="P86" s="251" t="str">
        <f t="shared" si="6"/>
        <v/>
      </c>
      <c r="Q86" s="251" t="str">
        <f t="shared" si="6"/>
        <v/>
      </c>
      <c r="R86" s="251" t="str">
        <f t="shared" si="6"/>
        <v/>
      </c>
      <c r="S86" s="251" t="str">
        <f t="shared" si="6"/>
        <v/>
      </c>
    </row>
    <row r="87" spans="2:20" ht="24" customHeight="1">
      <c r="B87" s="278"/>
      <c r="C87" s="279"/>
      <c r="D87" s="280"/>
      <c r="E87" s="280"/>
      <c r="F87" s="280"/>
      <c r="G87" s="273" t="s">
        <v>163</v>
      </c>
      <c r="H87" s="290"/>
      <c r="I87" s="290"/>
      <c r="J87" s="290"/>
      <c r="K87" s="290"/>
      <c r="L87" s="290"/>
      <c r="M87" s="290"/>
      <c r="N87" s="290"/>
      <c r="O87" s="290"/>
      <c r="P87" s="290"/>
      <c r="Q87" s="290"/>
      <c r="R87" s="290"/>
      <c r="S87" s="290"/>
    </row>
    <row r="88" spans="2:20">
      <c r="B88" s="278"/>
      <c r="C88" s="279"/>
      <c r="D88" s="281"/>
      <c r="E88" s="281"/>
      <c r="F88" s="281"/>
      <c r="G88" s="281"/>
    </row>
    <row r="89" spans="2:20" ht="54.95" customHeight="1">
      <c r="B89" s="275">
        <v>8</v>
      </c>
      <c r="C89" s="395" t="str">
        <f>'[1]Candidate Ratings'!C17</f>
        <v>Vedenie, tímová práca a rozhodnutia (komplexnosť súvisiaca s tímom): ukazovateľ opisuje požiadavky na riadenie/vedenie ľudí v rámci projektu. Zameriava sa na zložitosť vyplývajúcu zo vzťahu s tímom (tímami) a ich vyspelosťou, a teda vízie, usmernenia a riadenia, ktoré tím vyžaduje, aby zrealizoval projekt.</v>
      </c>
      <c r="D89" s="395"/>
      <c r="E89" s="395"/>
      <c r="F89" s="395"/>
      <c r="G89" s="395"/>
    </row>
    <row r="90" spans="2:20" ht="30" customHeight="1">
      <c r="B90" s="276"/>
      <c r="C90" s="249" t="s">
        <v>393</v>
      </c>
      <c r="D90" s="247" t="s">
        <v>283</v>
      </c>
      <c r="E90" s="247" t="s">
        <v>284</v>
      </c>
      <c r="F90" s="247" t="s">
        <v>203</v>
      </c>
      <c r="G90" s="247" t="s">
        <v>358</v>
      </c>
      <c r="H90" s="290"/>
      <c r="I90" s="290"/>
      <c r="J90" s="290"/>
      <c r="K90" s="290"/>
      <c r="L90" s="290"/>
      <c r="M90" s="290"/>
      <c r="N90" s="290"/>
      <c r="O90" s="290"/>
      <c r="P90" s="290"/>
      <c r="Q90" s="290"/>
      <c r="R90" s="290"/>
      <c r="S90" s="290"/>
      <c r="T90" s="248"/>
    </row>
    <row r="91" spans="2:20" ht="30" customHeight="1">
      <c r="B91" s="276"/>
      <c r="C91" s="249" t="s">
        <v>394</v>
      </c>
      <c r="D91" s="247" t="s">
        <v>290</v>
      </c>
      <c r="E91" s="247" t="s">
        <v>291</v>
      </c>
      <c r="F91" s="247" t="s">
        <v>292</v>
      </c>
      <c r="G91" s="247" t="s">
        <v>395</v>
      </c>
      <c r="H91" s="290"/>
      <c r="I91" s="290"/>
      <c r="J91" s="290"/>
      <c r="K91" s="290"/>
      <c r="L91" s="290"/>
      <c r="M91" s="290"/>
      <c r="N91" s="290"/>
      <c r="O91" s="290"/>
      <c r="P91" s="290"/>
      <c r="Q91" s="290"/>
      <c r="R91" s="290"/>
      <c r="S91" s="290"/>
      <c r="T91" s="248"/>
    </row>
    <row r="92" spans="2:20" ht="30" customHeight="1">
      <c r="B92" s="276"/>
      <c r="C92" s="249" t="s">
        <v>396</v>
      </c>
      <c r="D92" s="247" t="s">
        <v>146</v>
      </c>
      <c r="E92" s="247" t="s">
        <v>145</v>
      </c>
      <c r="F92" s="247" t="s">
        <v>144</v>
      </c>
      <c r="G92" s="247" t="s">
        <v>143</v>
      </c>
      <c r="H92" s="290"/>
      <c r="I92" s="290"/>
      <c r="J92" s="290"/>
      <c r="K92" s="290"/>
      <c r="L92" s="290"/>
      <c r="M92" s="290"/>
      <c r="N92" s="290"/>
      <c r="O92" s="290"/>
      <c r="P92" s="290"/>
      <c r="Q92" s="290"/>
      <c r="R92" s="290"/>
      <c r="S92" s="290"/>
      <c r="T92" s="248"/>
    </row>
    <row r="93" spans="2:20" ht="30" customHeight="1">
      <c r="B93" s="276"/>
      <c r="C93" s="249" t="s">
        <v>397</v>
      </c>
      <c r="D93" s="247" t="s">
        <v>300</v>
      </c>
      <c r="E93" s="247" t="s">
        <v>301</v>
      </c>
      <c r="F93" s="247" t="s">
        <v>302</v>
      </c>
      <c r="G93" s="247" t="s">
        <v>303</v>
      </c>
      <c r="H93" s="290"/>
      <c r="I93" s="290"/>
      <c r="J93" s="290"/>
      <c r="K93" s="290"/>
      <c r="L93" s="290"/>
      <c r="M93" s="290"/>
      <c r="N93" s="290"/>
      <c r="O93" s="290"/>
      <c r="P93" s="290"/>
      <c r="Q93" s="290"/>
      <c r="R93" s="290"/>
      <c r="S93" s="290"/>
      <c r="T93" s="248"/>
    </row>
    <row r="94" spans="2:20" ht="30" customHeight="1">
      <c r="B94" s="276"/>
      <c r="C94" s="249" t="s">
        <v>398</v>
      </c>
      <c r="D94" s="247" t="s">
        <v>146</v>
      </c>
      <c r="E94" s="247" t="s">
        <v>145</v>
      </c>
      <c r="F94" s="247" t="s">
        <v>144</v>
      </c>
      <c r="G94" s="247" t="s">
        <v>143</v>
      </c>
      <c r="H94" s="290"/>
      <c r="I94" s="290"/>
      <c r="J94" s="290"/>
      <c r="K94" s="290"/>
      <c r="L94" s="290"/>
      <c r="M94" s="290"/>
      <c r="N94" s="290"/>
      <c r="O94" s="290"/>
      <c r="P94" s="290"/>
      <c r="Q94" s="290"/>
      <c r="R94" s="290"/>
      <c r="S94" s="290"/>
      <c r="T94" s="248"/>
    </row>
    <row r="95" spans="2:20" s="250" customFormat="1" ht="24" customHeight="1">
      <c r="B95" s="277"/>
      <c r="C95" s="277"/>
      <c r="D95" s="277"/>
      <c r="E95" s="277"/>
      <c r="F95" s="277"/>
      <c r="G95" s="277" t="s">
        <v>162</v>
      </c>
      <c r="H95" s="251" t="str">
        <f>IF(SUM(H90:H94)=0,"",AVERAGE(H90:H94))</f>
        <v/>
      </c>
      <c r="I95" s="251" t="str">
        <f t="shared" ref="I95:S95" si="7">IF(SUM(I90:I94)=0,"",AVERAGE(I90:I94))</f>
        <v/>
      </c>
      <c r="J95" s="251" t="str">
        <f t="shared" si="7"/>
        <v/>
      </c>
      <c r="K95" s="251" t="str">
        <f t="shared" si="7"/>
        <v/>
      </c>
      <c r="L95" s="251" t="str">
        <f t="shared" si="7"/>
        <v/>
      </c>
      <c r="M95" s="251" t="str">
        <f t="shared" si="7"/>
        <v/>
      </c>
      <c r="N95" s="251" t="str">
        <f t="shared" si="7"/>
        <v/>
      </c>
      <c r="O95" s="251" t="str">
        <f t="shared" si="7"/>
        <v/>
      </c>
      <c r="P95" s="251" t="str">
        <f t="shared" si="7"/>
        <v/>
      </c>
      <c r="Q95" s="251" t="str">
        <f t="shared" si="7"/>
        <v/>
      </c>
      <c r="R95" s="251" t="str">
        <f t="shared" si="7"/>
        <v/>
      </c>
      <c r="S95" s="251" t="str">
        <f t="shared" si="7"/>
        <v/>
      </c>
    </row>
    <row r="96" spans="2:20" ht="24" customHeight="1">
      <c r="B96" s="278"/>
      <c r="C96" s="279"/>
      <c r="D96" s="280"/>
      <c r="E96" s="280"/>
      <c r="F96" s="280"/>
      <c r="G96" s="273" t="s">
        <v>163</v>
      </c>
      <c r="H96" s="290"/>
      <c r="I96" s="290"/>
      <c r="J96" s="290"/>
      <c r="K96" s="290"/>
      <c r="L96" s="290"/>
      <c r="M96" s="290"/>
      <c r="N96" s="290"/>
      <c r="O96" s="290"/>
      <c r="P96" s="290"/>
      <c r="Q96" s="290"/>
      <c r="R96" s="290"/>
      <c r="S96" s="290"/>
    </row>
    <row r="97" spans="2:20">
      <c r="B97" s="278"/>
      <c r="C97" s="279"/>
      <c r="D97" s="281"/>
      <c r="E97" s="281"/>
      <c r="F97" s="281"/>
      <c r="G97" s="281"/>
    </row>
    <row r="98" spans="2:20" ht="66" customHeight="1">
      <c r="B98" s="275">
        <v>9</v>
      </c>
      <c r="C98" s="395" t="str">
        <f>'[1]Candidate Ratings'!C18</f>
        <v>Stupeň inovácie a všeobecné podmienky (zložitosť súvisiaca s inováciami): ukazovateľ opisuje zložitosť vyplývajúcu zo stupňa technickej inovácie projektu, programu alebo portfólia. Tento ukazovateľ sa môže zamerať na vzdelávanie a súvisiacu vynaliezavosť potrebnú na inováciu a / alebo na prácu s neznámymi výsledkami, prístupmi, procesmi, nástrojmi a / alebo metódami.</v>
      </c>
      <c r="D98" s="395"/>
      <c r="E98" s="395"/>
      <c r="F98" s="395"/>
      <c r="G98" s="395"/>
    </row>
    <row r="99" spans="2:20" ht="30" customHeight="1">
      <c r="B99" s="276"/>
      <c r="C99" s="249" t="s">
        <v>399</v>
      </c>
      <c r="D99" s="247" t="s">
        <v>165</v>
      </c>
      <c r="E99" s="247" t="s">
        <v>166</v>
      </c>
      <c r="F99" s="247" t="s">
        <v>349</v>
      </c>
      <c r="G99" s="247" t="s">
        <v>350</v>
      </c>
      <c r="H99" s="290"/>
      <c r="I99" s="290"/>
      <c r="J99" s="290"/>
      <c r="K99" s="290"/>
      <c r="L99" s="290"/>
      <c r="M99" s="290"/>
      <c r="N99" s="290"/>
      <c r="O99" s="290"/>
      <c r="P99" s="290"/>
      <c r="Q99" s="290"/>
      <c r="R99" s="290"/>
      <c r="S99" s="290"/>
      <c r="T99" s="248"/>
    </row>
    <row r="100" spans="2:20" ht="30" customHeight="1">
      <c r="B100" s="276"/>
      <c r="C100" s="249" t="s">
        <v>305</v>
      </c>
      <c r="D100" s="247" t="s">
        <v>306</v>
      </c>
      <c r="E100" s="247" t="s">
        <v>307</v>
      </c>
      <c r="F100" s="247" t="s">
        <v>308</v>
      </c>
      <c r="G100" s="247" t="s">
        <v>309</v>
      </c>
      <c r="H100" s="290"/>
      <c r="I100" s="290"/>
      <c r="J100" s="290"/>
      <c r="K100" s="290"/>
      <c r="L100" s="290"/>
      <c r="M100" s="290"/>
      <c r="N100" s="290"/>
      <c r="O100" s="290"/>
      <c r="P100" s="290"/>
      <c r="Q100" s="290"/>
      <c r="R100" s="290"/>
      <c r="S100" s="290"/>
      <c r="T100" s="248"/>
    </row>
    <row r="101" spans="2:20" ht="30" customHeight="1">
      <c r="B101" s="276"/>
      <c r="C101" s="249" t="s">
        <v>310</v>
      </c>
      <c r="D101" s="247" t="s">
        <v>306</v>
      </c>
      <c r="E101" s="247" t="s">
        <v>307</v>
      </c>
      <c r="F101" s="247" t="s">
        <v>308</v>
      </c>
      <c r="G101" s="247" t="s">
        <v>309</v>
      </c>
      <c r="H101" s="290"/>
      <c r="I101" s="290"/>
      <c r="J101" s="290"/>
      <c r="K101" s="290"/>
      <c r="L101" s="290"/>
      <c r="M101" s="290"/>
      <c r="N101" s="290"/>
      <c r="O101" s="290"/>
      <c r="P101" s="290"/>
      <c r="Q101" s="290"/>
      <c r="R101" s="290"/>
      <c r="S101" s="290"/>
      <c r="T101" s="248"/>
    </row>
    <row r="102" spans="2:20" ht="30" customHeight="1">
      <c r="B102" s="276"/>
      <c r="C102" s="249" t="s">
        <v>400</v>
      </c>
      <c r="D102" s="247" t="s">
        <v>306</v>
      </c>
      <c r="E102" s="247" t="s">
        <v>307</v>
      </c>
      <c r="F102" s="247" t="s">
        <v>308</v>
      </c>
      <c r="G102" s="247" t="s">
        <v>309</v>
      </c>
      <c r="H102" s="290"/>
      <c r="I102" s="290"/>
      <c r="J102" s="290"/>
      <c r="K102" s="290"/>
      <c r="L102" s="290"/>
      <c r="M102" s="290"/>
      <c r="N102" s="290"/>
      <c r="O102" s="290"/>
      <c r="P102" s="290"/>
      <c r="Q102" s="290"/>
      <c r="R102" s="290"/>
      <c r="S102" s="290"/>
      <c r="T102" s="248"/>
    </row>
    <row r="103" spans="2:20" ht="30" customHeight="1">
      <c r="B103" s="276"/>
      <c r="C103" s="249" t="s">
        <v>401</v>
      </c>
      <c r="D103" s="247" t="s">
        <v>313</v>
      </c>
      <c r="E103" s="247" t="s">
        <v>314</v>
      </c>
      <c r="F103" s="247" t="s">
        <v>315</v>
      </c>
      <c r="G103" s="247" t="s">
        <v>316</v>
      </c>
      <c r="H103" s="290"/>
      <c r="I103" s="290"/>
      <c r="J103" s="290"/>
      <c r="K103" s="290"/>
      <c r="L103" s="290"/>
      <c r="M103" s="290"/>
      <c r="N103" s="290"/>
      <c r="O103" s="290"/>
      <c r="P103" s="290"/>
      <c r="Q103" s="290"/>
      <c r="R103" s="290"/>
      <c r="S103" s="290"/>
      <c r="T103" s="248"/>
    </row>
    <row r="104" spans="2:20" s="250" customFormat="1" ht="24" customHeight="1">
      <c r="B104" s="277"/>
      <c r="C104" s="277"/>
      <c r="D104" s="277"/>
      <c r="E104" s="277"/>
      <c r="F104" s="277"/>
      <c r="G104" s="277" t="s">
        <v>162</v>
      </c>
      <c r="H104" s="251" t="str">
        <f>IF(SUM(H99:H103)=0,"",AVERAGE(H99:H103))</f>
        <v/>
      </c>
      <c r="I104" s="251" t="str">
        <f t="shared" ref="I104:S104" si="8">IF(SUM(I99:I103)=0,"",AVERAGE(I99:I103))</f>
        <v/>
      </c>
      <c r="J104" s="251" t="str">
        <f t="shared" si="8"/>
        <v/>
      </c>
      <c r="K104" s="251" t="str">
        <f t="shared" si="8"/>
        <v/>
      </c>
      <c r="L104" s="251" t="str">
        <f t="shared" si="8"/>
        <v/>
      </c>
      <c r="M104" s="251" t="str">
        <f t="shared" si="8"/>
        <v/>
      </c>
      <c r="N104" s="251" t="str">
        <f t="shared" si="8"/>
        <v/>
      </c>
      <c r="O104" s="251" t="str">
        <f t="shared" si="8"/>
        <v/>
      </c>
      <c r="P104" s="251" t="str">
        <f t="shared" si="8"/>
        <v/>
      </c>
      <c r="Q104" s="251" t="str">
        <f t="shared" si="8"/>
        <v/>
      </c>
      <c r="R104" s="251" t="str">
        <f t="shared" si="8"/>
        <v/>
      </c>
      <c r="S104" s="251" t="str">
        <f t="shared" si="8"/>
        <v/>
      </c>
    </row>
    <row r="105" spans="2:20" ht="24" customHeight="1">
      <c r="B105" s="278"/>
      <c r="C105" s="279"/>
      <c r="D105" s="280"/>
      <c r="E105" s="280"/>
      <c r="F105" s="280"/>
      <c r="G105" s="273" t="s">
        <v>163</v>
      </c>
      <c r="H105" s="290"/>
      <c r="I105" s="290"/>
      <c r="J105" s="290"/>
      <c r="K105" s="290"/>
      <c r="L105" s="290"/>
      <c r="M105" s="290"/>
      <c r="N105" s="290"/>
      <c r="O105" s="290"/>
      <c r="P105" s="290"/>
      <c r="Q105" s="290"/>
      <c r="R105" s="290"/>
      <c r="S105" s="290"/>
    </row>
    <row r="106" spans="2:20">
      <c r="B106" s="278"/>
      <c r="C106" s="279"/>
      <c r="D106" s="281"/>
      <c r="E106" s="281"/>
      <c r="F106" s="281"/>
      <c r="G106" s="281"/>
    </row>
    <row r="107" spans="2:20" ht="57" customHeight="1">
      <c r="B107" s="275">
        <v>10</v>
      </c>
      <c r="C107" s="395" t="str">
        <f>'[1]Candidate Ratings'!C19</f>
        <v>Miera koordinácie (zložitosť súvisiaca s autonómiou): ukazovateľ opisuje rozsah autonómie a zodpovednosti, ktorú manažér projektu poskytol alebo preukázal. Zameriava sa na koordináciu, komunikáciu, podporu a ochranu záujmov projektu.</v>
      </c>
      <c r="D107" s="395"/>
      <c r="E107" s="395"/>
      <c r="F107" s="395"/>
      <c r="G107" s="395"/>
    </row>
    <row r="108" spans="2:20" ht="30" customHeight="1">
      <c r="B108" s="276"/>
      <c r="C108" s="249" t="s">
        <v>402</v>
      </c>
      <c r="D108" s="247" t="s">
        <v>146</v>
      </c>
      <c r="E108" s="247" t="s">
        <v>145</v>
      </c>
      <c r="F108" s="247" t="s">
        <v>144</v>
      </c>
      <c r="G108" s="247" t="s">
        <v>143</v>
      </c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48"/>
    </row>
    <row r="109" spans="2:20" ht="30" customHeight="1">
      <c r="B109" s="276"/>
      <c r="C109" s="249" t="s">
        <v>403</v>
      </c>
      <c r="D109" s="247" t="s">
        <v>146</v>
      </c>
      <c r="E109" s="247" t="s">
        <v>145</v>
      </c>
      <c r="F109" s="247" t="s">
        <v>144</v>
      </c>
      <c r="G109" s="247" t="s">
        <v>143</v>
      </c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48"/>
    </row>
    <row r="110" spans="2:20" ht="30" customHeight="1">
      <c r="B110" s="276"/>
      <c r="C110" s="249" t="s">
        <v>404</v>
      </c>
      <c r="D110" s="247" t="s">
        <v>146</v>
      </c>
      <c r="E110" s="247" t="s">
        <v>145</v>
      </c>
      <c r="F110" s="247" t="s">
        <v>144</v>
      </c>
      <c r="G110" s="247" t="s">
        <v>143</v>
      </c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48"/>
    </row>
    <row r="111" spans="2:20" s="250" customFormat="1" ht="24" customHeight="1">
      <c r="B111" s="277"/>
      <c r="C111" s="277"/>
      <c r="D111" s="277"/>
      <c r="E111" s="277"/>
      <c r="F111" s="277"/>
      <c r="G111" s="277" t="s">
        <v>162</v>
      </c>
      <c r="H111" s="251" t="str">
        <f>IF(SUM(H108:H110)=0,"",AVERAGE(H108:H110))</f>
        <v/>
      </c>
      <c r="I111" s="251" t="str">
        <f t="shared" ref="I111:S111" si="9">IF(SUM(I108:I110)=0,"",AVERAGE(I108:I110))</f>
        <v/>
      </c>
      <c r="J111" s="251" t="str">
        <f t="shared" si="9"/>
        <v/>
      </c>
      <c r="K111" s="251" t="str">
        <f t="shared" si="9"/>
        <v/>
      </c>
      <c r="L111" s="251" t="str">
        <f t="shared" si="9"/>
        <v/>
      </c>
      <c r="M111" s="251" t="str">
        <f t="shared" si="9"/>
        <v/>
      </c>
      <c r="N111" s="251" t="str">
        <f t="shared" si="9"/>
        <v/>
      </c>
      <c r="O111" s="251" t="str">
        <f t="shared" si="9"/>
        <v/>
      </c>
      <c r="P111" s="251" t="str">
        <f t="shared" si="9"/>
        <v/>
      </c>
      <c r="Q111" s="251" t="str">
        <f t="shared" si="9"/>
        <v/>
      </c>
      <c r="R111" s="251" t="str">
        <f t="shared" si="9"/>
        <v/>
      </c>
      <c r="S111" s="251" t="str">
        <f t="shared" si="9"/>
        <v/>
      </c>
    </row>
    <row r="112" spans="2:20" ht="24" customHeight="1">
      <c r="B112" s="278"/>
      <c r="C112" s="279"/>
      <c r="D112" s="280"/>
      <c r="E112" s="280"/>
      <c r="F112" s="280"/>
      <c r="G112" s="273" t="s">
        <v>163</v>
      </c>
      <c r="H112" s="290"/>
      <c r="I112" s="290"/>
      <c r="J112" s="290"/>
      <c r="K112" s="290"/>
      <c r="L112" s="290"/>
      <c r="M112" s="290"/>
      <c r="N112" s="290"/>
      <c r="O112" s="290"/>
      <c r="P112" s="290"/>
      <c r="Q112" s="290"/>
      <c r="R112" s="290"/>
      <c r="S112" s="290"/>
    </row>
    <row r="113" spans="2:19" ht="17.100000000000001" customHeight="1">
      <c r="B113" s="278"/>
      <c r="C113" s="282"/>
      <c r="D113" s="282"/>
      <c r="E113" s="282"/>
      <c r="F113" s="282"/>
      <c r="G113" s="282"/>
    </row>
    <row r="114" spans="2:19" ht="17.100000000000001" customHeight="1">
      <c r="B114" s="278"/>
      <c r="C114" s="282"/>
      <c r="D114" s="282"/>
      <c r="E114" s="269" t="s">
        <v>320</v>
      </c>
      <c r="F114" s="282"/>
      <c r="G114" s="282"/>
    </row>
    <row r="115" spans="2:19" ht="17.100000000000001" customHeight="1">
      <c r="B115" s="278"/>
      <c r="C115" s="282"/>
      <c r="D115" s="282"/>
      <c r="E115" s="282"/>
      <c r="F115" s="268" t="s">
        <v>321</v>
      </c>
      <c r="G115" s="283">
        <v>1</v>
      </c>
      <c r="H115" s="258" t="str">
        <f t="shared" ref="H115:S115" si="10">IF(H21="",H20,H21)</f>
        <v/>
      </c>
      <c r="I115" s="258" t="str">
        <f t="shared" si="10"/>
        <v/>
      </c>
      <c r="J115" s="258" t="str">
        <f t="shared" si="10"/>
        <v/>
      </c>
      <c r="K115" s="258" t="str">
        <f t="shared" si="10"/>
        <v/>
      </c>
      <c r="L115" s="258" t="str">
        <f t="shared" si="10"/>
        <v/>
      </c>
      <c r="M115" s="258" t="str">
        <f t="shared" si="10"/>
        <v/>
      </c>
      <c r="N115" s="258" t="str">
        <f t="shared" si="10"/>
        <v/>
      </c>
      <c r="O115" s="258" t="str">
        <f t="shared" si="10"/>
        <v/>
      </c>
      <c r="P115" s="258" t="str">
        <f t="shared" si="10"/>
        <v/>
      </c>
      <c r="Q115" s="258" t="str">
        <f t="shared" si="10"/>
        <v/>
      </c>
      <c r="R115" s="258" t="str">
        <f t="shared" si="10"/>
        <v/>
      </c>
      <c r="S115" s="258" t="str">
        <f t="shared" si="10"/>
        <v/>
      </c>
    </row>
    <row r="116" spans="2:19" ht="17.100000000000001" customHeight="1">
      <c r="B116" s="278"/>
      <c r="C116" s="282"/>
      <c r="D116" s="282"/>
      <c r="E116" s="282"/>
      <c r="F116" s="268" t="s">
        <v>321</v>
      </c>
      <c r="G116" s="283">
        <f>1+G115</f>
        <v>2</v>
      </c>
      <c r="H116" s="258" t="str">
        <f t="shared" ref="H116:S116" si="11">IF(H29="",H28,H29)</f>
        <v/>
      </c>
      <c r="I116" s="258" t="str">
        <f t="shared" si="11"/>
        <v/>
      </c>
      <c r="J116" s="258" t="str">
        <f t="shared" si="11"/>
        <v/>
      </c>
      <c r="K116" s="258" t="str">
        <f t="shared" si="11"/>
        <v/>
      </c>
      <c r="L116" s="258" t="str">
        <f t="shared" si="11"/>
        <v/>
      </c>
      <c r="M116" s="258" t="str">
        <f t="shared" si="11"/>
        <v/>
      </c>
      <c r="N116" s="258" t="str">
        <f t="shared" si="11"/>
        <v/>
      </c>
      <c r="O116" s="258" t="str">
        <f t="shared" si="11"/>
        <v/>
      </c>
      <c r="P116" s="258" t="str">
        <f t="shared" si="11"/>
        <v/>
      </c>
      <c r="Q116" s="258" t="str">
        <f t="shared" si="11"/>
        <v/>
      </c>
      <c r="R116" s="258" t="str">
        <f t="shared" si="11"/>
        <v/>
      </c>
      <c r="S116" s="258" t="str">
        <f t="shared" si="11"/>
        <v/>
      </c>
    </row>
    <row r="117" spans="2:19" ht="17.100000000000001" customHeight="1">
      <c r="B117" s="278"/>
      <c r="C117" s="282"/>
      <c r="D117" s="282"/>
      <c r="E117" s="282"/>
      <c r="F117" s="268" t="s">
        <v>321</v>
      </c>
      <c r="G117" s="283">
        <f t="shared" ref="G117:G124" si="12">1+G116</f>
        <v>3</v>
      </c>
      <c r="H117" s="258" t="str">
        <f t="shared" ref="H117:S117" si="13">IF(H40="",H39,H40)</f>
        <v/>
      </c>
      <c r="I117" s="258" t="str">
        <f t="shared" si="13"/>
        <v/>
      </c>
      <c r="J117" s="258" t="str">
        <f t="shared" si="13"/>
        <v/>
      </c>
      <c r="K117" s="258" t="str">
        <f t="shared" si="13"/>
        <v/>
      </c>
      <c r="L117" s="258" t="str">
        <f t="shared" si="13"/>
        <v/>
      </c>
      <c r="M117" s="258" t="str">
        <f t="shared" si="13"/>
        <v/>
      </c>
      <c r="N117" s="258" t="str">
        <f t="shared" si="13"/>
        <v/>
      </c>
      <c r="O117" s="258" t="str">
        <f t="shared" si="13"/>
        <v/>
      </c>
      <c r="P117" s="258" t="str">
        <f t="shared" si="13"/>
        <v/>
      </c>
      <c r="Q117" s="258" t="str">
        <f t="shared" si="13"/>
        <v/>
      </c>
      <c r="R117" s="258" t="str">
        <f t="shared" si="13"/>
        <v/>
      </c>
      <c r="S117" s="258" t="str">
        <f t="shared" si="13"/>
        <v/>
      </c>
    </row>
    <row r="118" spans="2:19" ht="17.100000000000001" customHeight="1">
      <c r="B118" s="278"/>
      <c r="C118" s="282"/>
      <c r="D118" s="282"/>
      <c r="E118" s="282"/>
      <c r="F118" s="268" t="s">
        <v>321</v>
      </c>
      <c r="G118" s="283">
        <f t="shared" si="12"/>
        <v>4</v>
      </c>
      <c r="H118" s="258" t="str">
        <f>IF(H49="",H48,H49)</f>
        <v/>
      </c>
      <c r="I118" s="258" t="str">
        <f t="shared" ref="I118:S118" si="14">IF(I49="",I48,I49)</f>
        <v/>
      </c>
      <c r="J118" s="258" t="str">
        <f t="shared" si="14"/>
        <v/>
      </c>
      <c r="K118" s="258" t="str">
        <f t="shared" si="14"/>
        <v/>
      </c>
      <c r="L118" s="258" t="str">
        <f t="shared" si="14"/>
        <v/>
      </c>
      <c r="M118" s="258" t="str">
        <f t="shared" si="14"/>
        <v/>
      </c>
      <c r="N118" s="258" t="str">
        <f t="shared" si="14"/>
        <v/>
      </c>
      <c r="O118" s="258" t="str">
        <f t="shared" si="14"/>
        <v/>
      </c>
      <c r="P118" s="258" t="str">
        <f t="shared" si="14"/>
        <v/>
      </c>
      <c r="Q118" s="258" t="str">
        <f t="shared" si="14"/>
        <v/>
      </c>
      <c r="R118" s="258" t="str">
        <f t="shared" si="14"/>
        <v/>
      </c>
      <c r="S118" s="258" t="str">
        <f t="shared" si="14"/>
        <v/>
      </c>
    </row>
    <row r="119" spans="2:19" ht="17.100000000000001" customHeight="1">
      <c r="B119" s="278"/>
      <c r="C119" s="282"/>
      <c r="D119" s="282"/>
      <c r="E119" s="282"/>
      <c r="F119" s="268" t="s">
        <v>321</v>
      </c>
      <c r="G119" s="283">
        <f t="shared" si="12"/>
        <v>5</v>
      </c>
      <c r="H119" s="258" t="str">
        <f>IF(H62="",H61,H62)</f>
        <v/>
      </c>
      <c r="I119" s="258" t="str">
        <f t="shared" ref="I119:S119" si="15">IF(I62="",I61,I62)</f>
        <v/>
      </c>
      <c r="J119" s="258" t="str">
        <f t="shared" si="15"/>
        <v/>
      </c>
      <c r="K119" s="258" t="str">
        <f t="shared" si="15"/>
        <v/>
      </c>
      <c r="L119" s="258" t="str">
        <f t="shared" si="15"/>
        <v/>
      </c>
      <c r="M119" s="258" t="str">
        <f t="shared" si="15"/>
        <v/>
      </c>
      <c r="N119" s="258" t="str">
        <f t="shared" si="15"/>
        <v/>
      </c>
      <c r="O119" s="258" t="str">
        <f t="shared" si="15"/>
        <v/>
      </c>
      <c r="P119" s="258" t="str">
        <f t="shared" si="15"/>
        <v/>
      </c>
      <c r="Q119" s="258" t="str">
        <f t="shared" si="15"/>
        <v/>
      </c>
      <c r="R119" s="258" t="str">
        <f t="shared" si="15"/>
        <v/>
      </c>
      <c r="S119" s="258" t="str">
        <f t="shared" si="15"/>
        <v/>
      </c>
    </row>
    <row r="120" spans="2:19" ht="17.100000000000001" customHeight="1">
      <c r="B120" s="278"/>
      <c r="C120" s="282"/>
      <c r="D120" s="282"/>
      <c r="E120" s="282"/>
      <c r="F120" s="268" t="s">
        <v>321</v>
      </c>
      <c r="G120" s="283">
        <f t="shared" si="12"/>
        <v>6</v>
      </c>
      <c r="H120" s="258" t="str">
        <f>IF(H74="",H73,H74)</f>
        <v/>
      </c>
      <c r="I120" s="258" t="str">
        <f t="shared" ref="I120:S120" si="16">IF(I74="",I73,I74)</f>
        <v/>
      </c>
      <c r="J120" s="258" t="str">
        <f t="shared" si="16"/>
        <v/>
      </c>
      <c r="K120" s="258" t="str">
        <f t="shared" si="16"/>
        <v/>
      </c>
      <c r="L120" s="258" t="str">
        <f t="shared" si="16"/>
        <v/>
      </c>
      <c r="M120" s="258" t="str">
        <f t="shared" si="16"/>
        <v/>
      </c>
      <c r="N120" s="258" t="str">
        <f t="shared" si="16"/>
        <v/>
      </c>
      <c r="O120" s="258" t="str">
        <f t="shared" si="16"/>
        <v/>
      </c>
      <c r="P120" s="258" t="str">
        <f t="shared" si="16"/>
        <v/>
      </c>
      <c r="Q120" s="258" t="str">
        <f t="shared" si="16"/>
        <v/>
      </c>
      <c r="R120" s="258" t="str">
        <f t="shared" si="16"/>
        <v/>
      </c>
      <c r="S120" s="258" t="str">
        <f t="shared" si="16"/>
        <v/>
      </c>
    </row>
    <row r="121" spans="2:19" ht="17.100000000000001" customHeight="1">
      <c r="B121" s="278"/>
      <c r="C121" s="282"/>
      <c r="D121" s="282"/>
      <c r="E121" s="282"/>
      <c r="F121" s="268" t="s">
        <v>321</v>
      </c>
      <c r="G121" s="283">
        <f t="shared" si="12"/>
        <v>7</v>
      </c>
      <c r="H121" s="258" t="str">
        <f>IF(H87="",H86,H87)</f>
        <v/>
      </c>
      <c r="I121" s="258" t="str">
        <f t="shared" ref="I121:S121" si="17">IF(I87="",I86,I87)</f>
        <v/>
      </c>
      <c r="J121" s="258" t="str">
        <f t="shared" si="17"/>
        <v/>
      </c>
      <c r="K121" s="258" t="str">
        <f t="shared" si="17"/>
        <v/>
      </c>
      <c r="L121" s="258" t="str">
        <f t="shared" si="17"/>
        <v/>
      </c>
      <c r="M121" s="258" t="str">
        <f t="shared" si="17"/>
        <v/>
      </c>
      <c r="N121" s="258" t="str">
        <f t="shared" si="17"/>
        <v/>
      </c>
      <c r="O121" s="258" t="str">
        <f t="shared" si="17"/>
        <v/>
      </c>
      <c r="P121" s="258" t="str">
        <f t="shared" si="17"/>
        <v/>
      </c>
      <c r="Q121" s="258" t="str">
        <f t="shared" si="17"/>
        <v/>
      </c>
      <c r="R121" s="258" t="str">
        <f t="shared" si="17"/>
        <v/>
      </c>
      <c r="S121" s="258" t="str">
        <f t="shared" si="17"/>
        <v/>
      </c>
    </row>
    <row r="122" spans="2:19" ht="17.100000000000001" customHeight="1">
      <c r="B122" s="278"/>
      <c r="C122" s="282"/>
      <c r="D122" s="282"/>
      <c r="E122" s="282"/>
      <c r="F122" s="268" t="s">
        <v>321</v>
      </c>
      <c r="G122" s="283">
        <f t="shared" si="12"/>
        <v>8</v>
      </c>
      <c r="H122" s="258" t="str">
        <f>IF(H96="",H95,H96)</f>
        <v/>
      </c>
      <c r="I122" s="258" t="str">
        <f t="shared" ref="I122:S122" si="18">IF(I96="",I95,I96)</f>
        <v/>
      </c>
      <c r="J122" s="258" t="str">
        <f t="shared" si="18"/>
        <v/>
      </c>
      <c r="K122" s="258" t="str">
        <f t="shared" si="18"/>
        <v/>
      </c>
      <c r="L122" s="258" t="str">
        <f t="shared" si="18"/>
        <v/>
      </c>
      <c r="M122" s="258" t="str">
        <f t="shared" si="18"/>
        <v/>
      </c>
      <c r="N122" s="258" t="str">
        <f t="shared" si="18"/>
        <v/>
      </c>
      <c r="O122" s="258" t="str">
        <f t="shared" si="18"/>
        <v/>
      </c>
      <c r="P122" s="258" t="str">
        <f t="shared" si="18"/>
        <v/>
      </c>
      <c r="Q122" s="258" t="str">
        <f t="shared" si="18"/>
        <v/>
      </c>
      <c r="R122" s="258" t="str">
        <f t="shared" si="18"/>
        <v/>
      </c>
      <c r="S122" s="258" t="str">
        <f t="shared" si="18"/>
        <v/>
      </c>
    </row>
    <row r="123" spans="2:19" ht="17.100000000000001" customHeight="1">
      <c r="B123" s="278"/>
      <c r="C123" s="282"/>
      <c r="D123" s="282"/>
      <c r="E123" s="282"/>
      <c r="F123" s="268" t="s">
        <v>321</v>
      </c>
      <c r="G123" s="283">
        <f t="shared" si="12"/>
        <v>9</v>
      </c>
      <c r="H123" s="258" t="str">
        <f>IF(H105="",H104,H105)</f>
        <v/>
      </c>
      <c r="I123" s="258" t="str">
        <f t="shared" ref="I123:S123" si="19">IF(I105="",I104,I105)</f>
        <v/>
      </c>
      <c r="J123" s="258" t="str">
        <f t="shared" si="19"/>
        <v/>
      </c>
      <c r="K123" s="258" t="str">
        <f t="shared" si="19"/>
        <v/>
      </c>
      <c r="L123" s="258" t="str">
        <f t="shared" si="19"/>
        <v/>
      </c>
      <c r="M123" s="258" t="str">
        <f t="shared" si="19"/>
        <v/>
      </c>
      <c r="N123" s="258" t="str">
        <f t="shared" si="19"/>
        <v/>
      </c>
      <c r="O123" s="258" t="str">
        <f t="shared" si="19"/>
        <v/>
      </c>
      <c r="P123" s="258" t="str">
        <f t="shared" si="19"/>
        <v/>
      </c>
      <c r="Q123" s="258" t="str">
        <f t="shared" si="19"/>
        <v/>
      </c>
      <c r="R123" s="258" t="str">
        <f t="shared" si="19"/>
        <v/>
      </c>
      <c r="S123" s="258" t="str">
        <f t="shared" si="19"/>
        <v/>
      </c>
    </row>
    <row r="124" spans="2:19" ht="17.100000000000001" customHeight="1">
      <c r="B124" s="278"/>
      <c r="C124" s="282"/>
      <c r="D124" s="282"/>
      <c r="E124" s="282"/>
      <c r="F124" s="268" t="s">
        <v>321</v>
      </c>
      <c r="G124" s="283">
        <f t="shared" si="12"/>
        <v>10</v>
      </c>
      <c r="H124" s="258" t="str">
        <f>IF(H112="",H111,H112)</f>
        <v/>
      </c>
      <c r="I124" s="258" t="str">
        <f t="shared" ref="I124:S124" si="20">IF(I112="",I111,I112)</f>
        <v/>
      </c>
      <c r="J124" s="258" t="str">
        <f t="shared" si="20"/>
        <v/>
      </c>
      <c r="K124" s="258" t="str">
        <f t="shared" si="20"/>
        <v/>
      </c>
      <c r="L124" s="258" t="str">
        <f t="shared" si="20"/>
        <v/>
      </c>
      <c r="M124" s="258" t="str">
        <f t="shared" si="20"/>
        <v/>
      </c>
      <c r="N124" s="258" t="str">
        <f t="shared" si="20"/>
        <v/>
      </c>
      <c r="O124" s="258" t="str">
        <f t="shared" si="20"/>
        <v/>
      </c>
      <c r="P124" s="258" t="str">
        <f t="shared" si="20"/>
        <v/>
      </c>
      <c r="Q124" s="258" t="str">
        <f t="shared" si="20"/>
        <v/>
      </c>
      <c r="R124" s="258" t="str">
        <f t="shared" si="20"/>
        <v/>
      </c>
      <c r="S124" s="258" t="str">
        <f t="shared" si="20"/>
        <v/>
      </c>
    </row>
    <row r="125" spans="2:19" ht="17.100000000000001" customHeight="1">
      <c r="B125" s="278"/>
      <c r="C125" s="284" t="s">
        <v>92</v>
      </c>
      <c r="D125" s="283" t="str">
        <f>IF($F$4="A",3.2,IF($F$4="B",2.5,IF($F$4="C",1.6,"")))</f>
        <v/>
      </c>
      <c r="E125" s="282"/>
      <c r="F125" s="282"/>
      <c r="G125" s="282"/>
      <c r="H125" s="259">
        <f>SUM(H115:H124)/10</f>
        <v>0</v>
      </c>
      <c r="I125" s="259">
        <f t="shared" ref="I125:S125" si="21">SUM(I115:I124)/10</f>
        <v>0</v>
      </c>
      <c r="J125" s="259">
        <f t="shared" si="21"/>
        <v>0</v>
      </c>
      <c r="K125" s="259">
        <f t="shared" si="21"/>
        <v>0</v>
      </c>
      <c r="L125" s="259">
        <f t="shared" si="21"/>
        <v>0</v>
      </c>
      <c r="M125" s="259">
        <f t="shared" si="21"/>
        <v>0</v>
      </c>
      <c r="N125" s="259">
        <f t="shared" si="21"/>
        <v>0</v>
      </c>
      <c r="O125" s="259">
        <f t="shared" si="21"/>
        <v>0</v>
      </c>
      <c r="P125" s="259">
        <f t="shared" si="21"/>
        <v>0</v>
      </c>
      <c r="Q125" s="259">
        <f t="shared" si="21"/>
        <v>0</v>
      </c>
      <c r="R125" s="259">
        <f t="shared" si="21"/>
        <v>0</v>
      </c>
      <c r="S125" s="259">
        <f t="shared" si="21"/>
        <v>0</v>
      </c>
    </row>
    <row r="126" spans="2:19" ht="17.100000000000001" customHeight="1">
      <c r="B126" s="278"/>
      <c r="C126" s="282"/>
      <c r="D126" s="282"/>
      <c r="E126" s="282"/>
      <c r="F126" s="282"/>
      <c r="G126" s="282"/>
      <c r="H126" s="259" t="str">
        <f t="shared" ref="H126:S126" si="22">IF(H125&gt;$D$125,"OK","")</f>
        <v/>
      </c>
      <c r="I126" s="259" t="str">
        <f t="shared" si="22"/>
        <v/>
      </c>
      <c r="J126" s="259" t="str">
        <f t="shared" si="22"/>
        <v/>
      </c>
      <c r="K126" s="259" t="str">
        <f t="shared" si="22"/>
        <v/>
      </c>
      <c r="L126" s="259" t="str">
        <f t="shared" si="22"/>
        <v/>
      </c>
      <c r="M126" s="259" t="str">
        <f t="shared" si="22"/>
        <v/>
      </c>
      <c r="N126" s="259" t="str">
        <f t="shared" si="22"/>
        <v/>
      </c>
      <c r="O126" s="259" t="str">
        <f t="shared" si="22"/>
        <v/>
      </c>
      <c r="P126" s="259" t="str">
        <f t="shared" si="22"/>
        <v/>
      </c>
      <c r="Q126" s="259" t="str">
        <f t="shared" si="22"/>
        <v/>
      </c>
      <c r="R126" s="259" t="str">
        <f t="shared" si="22"/>
        <v/>
      </c>
      <c r="S126" s="259" t="str">
        <f t="shared" si="22"/>
        <v/>
      </c>
    </row>
    <row r="127" spans="2:19" ht="17.100000000000001" customHeight="1">
      <c r="B127" s="278"/>
      <c r="C127" s="282"/>
      <c r="D127" s="282"/>
      <c r="E127" s="282"/>
      <c r="F127" s="282"/>
      <c r="G127" s="282"/>
    </row>
    <row r="128" spans="2:19" ht="17.100000000000001" customHeight="1">
      <c r="B128" s="278"/>
      <c r="C128" s="285">
        <f>[1]Instructions!B20</f>
        <v>0</v>
      </c>
      <c r="D128" s="282"/>
      <c r="E128" s="282"/>
      <c r="F128" s="282"/>
      <c r="G128" s="282"/>
    </row>
    <row r="129" spans="2:20" ht="17.100000000000001" customHeight="1">
      <c r="B129" s="278"/>
      <c r="C129" s="282"/>
      <c r="D129" s="282"/>
      <c r="E129" s="282"/>
      <c r="F129" s="282"/>
      <c r="G129" s="282"/>
    </row>
    <row r="130" spans="2:20" ht="17.100000000000001" customHeight="1">
      <c r="B130" s="278"/>
      <c r="C130" s="282"/>
      <c r="D130" s="282"/>
      <c r="E130" s="282"/>
      <c r="F130" s="282"/>
      <c r="G130" s="282"/>
    </row>
    <row r="131" spans="2:20" ht="17.100000000000001" customHeight="1">
      <c r="B131" s="278"/>
      <c r="C131" s="282"/>
      <c r="D131" s="282"/>
      <c r="E131" s="282"/>
      <c r="F131" s="282"/>
      <c r="G131" s="282"/>
    </row>
    <row r="132" spans="2:20" ht="17.100000000000001" customHeight="1">
      <c r="B132" s="278"/>
      <c r="C132" s="282"/>
      <c r="D132" s="282"/>
      <c r="E132" s="282"/>
      <c r="F132" s="282"/>
      <c r="G132" s="282"/>
    </row>
    <row r="133" spans="2:20" ht="17.100000000000001" customHeight="1">
      <c r="B133" s="278"/>
      <c r="C133" s="282"/>
      <c r="D133" s="282"/>
      <c r="E133" s="282"/>
      <c r="F133" s="282"/>
      <c r="G133" s="282"/>
    </row>
    <row r="134" spans="2:20" ht="17.100000000000001" customHeight="1">
      <c r="B134" s="278"/>
      <c r="C134" s="282"/>
      <c r="D134" s="282"/>
      <c r="E134" s="282"/>
      <c r="F134" s="282"/>
      <c r="G134" s="282"/>
    </row>
    <row r="135" spans="2:20" ht="17.100000000000001" customHeight="1">
      <c r="B135" s="278"/>
      <c r="C135" s="282"/>
      <c r="D135" s="282"/>
      <c r="E135" s="282"/>
      <c r="F135" s="282"/>
      <c r="G135" s="282"/>
    </row>
    <row r="136" spans="2:20" ht="17.100000000000001" customHeight="1">
      <c r="B136" s="278"/>
      <c r="C136" s="282"/>
      <c r="D136" s="282"/>
      <c r="E136" s="282"/>
      <c r="F136" s="282"/>
      <c r="G136" s="282"/>
    </row>
    <row r="137" spans="2:20" ht="17.100000000000001" customHeight="1">
      <c r="B137" s="278"/>
      <c r="C137" s="282"/>
      <c r="D137" s="282"/>
      <c r="E137" s="282"/>
      <c r="F137" s="282"/>
      <c r="G137" s="282"/>
    </row>
    <row r="138" spans="2:20" ht="17.100000000000001" customHeight="1">
      <c r="B138" s="278"/>
      <c r="C138" s="282"/>
      <c r="D138" s="282"/>
      <c r="E138" s="282"/>
      <c r="F138" s="282"/>
      <c r="G138" s="282"/>
    </row>
    <row r="139" spans="2:20" ht="17.100000000000001" customHeight="1">
      <c r="B139" s="278"/>
      <c r="C139" s="282"/>
      <c r="D139" s="282"/>
      <c r="E139" s="282"/>
      <c r="F139" s="282"/>
      <c r="G139" s="282"/>
    </row>
    <row r="140" spans="2:20" ht="17.100000000000001" customHeight="1">
      <c r="B140" s="278"/>
      <c r="C140" s="282"/>
      <c r="D140" s="282"/>
      <c r="E140" s="282"/>
      <c r="F140" s="282"/>
      <c r="G140" s="282"/>
    </row>
    <row r="141" spans="2:20" ht="17.100000000000001" customHeight="1">
      <c r="B141" s="278"/>
      <c r="C141" s="282"/>
      <c r="D141" s="282"/>
      <c r="E141" s="282"/>
      <c r="F141" s="282"/>
      <c r="G141" s="282"/>
    </row>
    <row r="142" spans="2:20" ht="17.100000000000001" customHeight="1">
      <c r="B142" s="278"/>
      <c r="C142" s="282"/>
      <c r="D142" s="282"/>
      <c r="E142" s="282"/>
      <c r="F142" s="282"/>
      <c r="G142" s="282"/>
    </row>
    <row r="143" spans="2:20" s="239" customFormat="1" ht="17.100000000000001" customHeight="1">
      <c r="B143" s="278"/>
      <c r="C143" s="282"/>
      <c r="D143" s="282"/>
      <c r="E143" s="282"/>
      <c r="F143" s="282"/>
      <c r="G143" s="282"/>
      <c r="H143" s="241"/>
      <c r="I143" s="241"/>
      <c r="J143" s="241"/>
      <c r="K143" s="241"/>
      <c r="L143" s="241"/>
      <c r="M143" s="241"/>
      <c r="N143" s="241"/>
      <c r="O143" s="241"/>
      <c r="P143" s="241"/>
      <c r="Q143" s="241"/>
      <c r="R143" s="241"/>
      <c r="S143" s="241"/>
      <c r="T143" s="240"/>
    </row>
    <row r="144" spans="2:20" s="239" customFormat="1" ht="17.100000000000001" customHeight="1">
      <c r="B144" s="278"/>
      <c r="C144" s="282"/>
      <c r="D144" s="282"/>
      <c r="E144" s="282"/>
      <c r="F144" s="282"/>
      <c r="G144" s="282"/>
      <c r="H144" s="241"/>
      <c r="I144" s="241"/>
      <c r="J144" s="241"/>
      <c r="K144" s="241"/>
      <c r="L144" s="241"/>
      <c r="M144" s="241"/>
      <c r="N144" s="241"/>
      <c r="O144" s="241"/>
      <c r="P144" s="241"/>
      <c r="Q144" s="241"/>
      <c r="R144" s="241"/>
      <c r="S144" s="241"/>
      <c r="T144" s="240"/>
    </row>
    <row r="145" spans="2:20" s="239" customFormat="1" ht="17.100000000000001" customHeight="1">
      <c r="B145" s="278"/>
      <c r="C145" s="282"/>
      <c r="D145" s="282"/>
      <c r="E145" s="282"/>
      <c r="F145" s="282"/>
      <c r="G145" s="282"/>
      <c r="H145" s="241"/>
      <c r="I145" s="241"/>
      <c r="J145" s="241"/>
      <c r="K145" s="241"/>
      <c r="L145" s="241"/>
      <c r="M145" s="241"/>
      <c r="N145" s="241"/>
      <c r="O145" s="241"/>
      <c r="P145" s="241"/>
      <c r="Q145" s="241"/>
      <c r="R145" s="241"/>
      <c r="S145" s="241"/>
      <c r="T145" s="240"/>
    </row>
    <row r="146" spans="2:20" s="239" customFormat="1" ht="17.100000000000001" customHeight="1">
      <c r="B146" s="278"/>
      <c r="C146" s="282"/>
      <c r="D146" s="282"/>
      <c r="E146" s="282"/>
      <c r="F146" s="282"/>
      <c r="G146" s="282"/>
      <c r="H146" s="241"/>
      <c r="I146" s="241"/>
      <c r="J146" s="241"/>
      <c r="K146" s="241"/>
      <c r="L146" s="241"/>
      <c r="M146" s="241"/>
      <c r="N146" s="241"/>
      <c r="O146" s="241"/>
      <c r="P146" s="241"/>
      <c r="Q146" s="241"/>
      <c r="R146" s="241"/>
      <c r="S146" s="241"/>
      <c r="T146" s="240"/>
    </row>
    <row r="147" spans="2:20" s="239" customFormat="1" ht="17.100000000000001" customHeight="1">
      <c r="B147" s="278"/>
      <c r="C147" s="282"/>
      <c r="D147" s="282"/>
      <c r="E147" s="282"/>
      <c r="F147" s="282"/>
      <c r="G147" s="282"/>
      <c r="H147" s="241"/>
      <c r="I147" s="241"/>
      <c r="J147" s="241"/>
      <c r="K147" s="241"/>
      <c r="L147" s="241"/>
      <c r="M147" s="241"/>
      <c r="N147" s="241"/>
      <c r="O147" s="241"/>
      <c r="P147" s="241"/>
      <c r="Q147" s="241"/>
      <c r="R147" s="241"/>
      <c r="S147" s="241"/>
      <c r="T147" s="240"/>
    </row>
    <row r="148" spans="2:20" s="239" customFormat="1" ht="17.100000000000001" customHeight="1">
      <c r="B148" s="278"/>
      <c r="C148" s="282"/>
      <c r="D148" s="282"/>
      <c r="E148" s="282"/>
      <c r="F148" s="282"/>
      <c r="G148" s="282"/>
      <c r="H148" s="241"/>
      <c r="I148" s="241"/>
      <c r="J148" s="241"/>
      <c r="K148" s="241"/>
      <c r="L148" s="241"/>
      <c r="M148" s="241"/>
      <c r="N148" s="241"/>
      <c r="O148" s="241"/>
      <c r="P148" s="241"/>
      <c r="Q148" s="241"/>
      <c r="R148" s="241"/>
      <c r="S148" s="241"/>
      <c r="T148" s="240"/>
    </row>
    <row r="149" spans="2:20" s="239" customFormat="1" ht="17.100000000000001" customHeight="1">
      <c r="B149" s="278"/>
      <c r="C149" s="282"/>
      <c r="D149" s="282"/>
      <c r="E149" s="282"/>
      <c r="F149" s="282"/>
      <c r="G149" s="282"/>
      <c r="H149" s="241"/>
      <c r="I149" s="241"/>
      <c r="J149" s="241"/>
      <c r="K149" s="241"/>
      <c r="L149" s="241"/>
      <c r="M149" s="241"/>
      <c r="N149" s="241"/>
      <c r="O149" s="241"/>
      <c r="P149" s="241"/>
      <c r="Q149" s="241"/>
      <c r="R149" s="241"/>
      <c r="S149" s="241"/>
      <c r="T149" s="240"/>
    </row>
    <row r="150" spans="2:20" s="239" customFormat="1" ht="17.100000000000001" customHeight="1">
      <c r="B150" s="278"/>
      <c r="C150" s="282"/>
      <c r="D150" s="282"/>
      <c r="E150" s="282"/>
      <c r="F150" s="282"/>
      <c r="G150" s="282"/>
      <c r="H150" s="241"/>
      <c r="I150" s="241"/>
      <c r="J150" s="241"/>
      <c r="K150" s="241"/>
      <c r="L150" s="241"/>
      <c r="M150" s="241"/>
      <c r="N150" s="241"/>
      <c r="O150" s="241"/>
      <c r="P150" s="241"/>
      <c r="Q150" s="241"/>
      <c r="R150" s="241"/>
      <c r="S150" s="241"/>
      <c r="T150" s="240"/>
    </row>
    <row r="151" spans="2:20" s="239" customFormat="1" ht="17.100000000000001" customHeight="1">
      <c r="B151" s="278"/>
      <c r="C151" s="282"/>
      <c r="D151" s="282"/>
      <c r="E151" s="282"/>
      <c r="F151" s="282"/>
      <c r="G151" s="282"/>
      <c r="H151" s="241"/>
      <c r="I151" s="241"/>
      <c r="J151" s="241"/>
      <c r="K151" s="241"/>
      <c r="L151" s="241"/>
      <c r="M151" s="241"/>
      <c r="N151" s="241"/>
      <c r="O151" s="241"/>
      <c r="P151" s="241"/>
      <c r="Q151" s="241"/>
      <c r="R151" s="241"/>
      <c r="S151" s="241"/>
      <c r="T151" s="240"/>
    </row>
    <row r="152" spans="2:20" s="239" customFormat="1" ht="17.100000000000001" customHeight="1">
      <c r="B152" s="278"/>
      <c r="C152" s="282"/>
      <c r="D152" s="282"/>
      <c r="E152" s="282"/>
      <c r="F152" s="282"/>
      <c r="G152" s="282"/>
      <c r="H152" s="241"/>
      <c r="I152" s="241"/>
      <c r="J152" s="241"/>
      <c r="K152" s="241"/>
      <c r="L152" s="241"/>
      <c r="M152" s="241"/>
      <c r="N152" s="241"/>
      <c r="O152" s="241"/>
      <c r="P152" s="241"/>
      <c r="Q152" s="241"/>
      <c r="R152" s="241"/>
      <c r="S152" s="241"/>
      <c r="T152" s="240"/>
    </row>
    <row r="153" spans="2:20" s="239" customFormat="1" ht="17.100000000000001" customHeight="1">
      <c r="C153" s="240"/>
      <c r="D153" s="240"/>
      <c r="E153" s="240"/>
      <c r="F153" s="240"/>
      <c r="G153" s="240"/>
      <c r="H153" s="241"/>
      <c r="I153" s="241"/>
      <c r="J153" s="241"/>
      <c r="K153" s="241"/>
      <c r="L153" s="241"/>
      <c r="M153" s="241"/>
      <c r="N153" s="241"/>
      <c r="O153" s="241"/>
      <c r="P153" s="241"/>
      <c r="Q153" s="241"/>
      <c r="R153" s="241"/>
      <c r="S153" s="241"/>
      <c r="T153" s="240"/>
    </row>
    <row r="154" spans="2:20" s="239" customFormat="1" ht="17.100000000000001" customHeight="1">
      <c r="C154" s="240"/>
      <c r="D154" s="240"/>
      <c r="E154" s="240"/>
      <c r="F154" s="240"/>
      <c r="G154" s="240"/>
      <c r="H154" s="241"/>
      <c r="I154" s="241"/>
      <c r="J154" s="241"/>
      <c r="K154" s="241"/>
      <c r="L154" s="241"/>
      <c r="M154" s="241"/>
      <c r="N154" s="241"/>
      <c r="O154" s="241"/>
      <c r="P154" s="241"/>
      <c r="Q154" s="241"/>
      <c r="R154" s="241"/>
      <c r="S154" s="241"/>
      <c r="T154" s="240"/>
    </row>
    <row r="155" spans="2:20" s="239" customFormat="1" ht="17.100000000000001" customHeight="1">
      <c r="C155" s="240"/>
      <c r="D155" s="240"/>
      <c r="E155" s="240"/>
      <c r="F155" s="240"/>
      <c r="G155" s="240"/>
      <c r="H155" s="241"/>
      <c r="I155" s="241"/>
      <c r="J155" s="241"/>
      <c r="K155" s="241"/>
      <c r="L155" s="241"/>
      <c r="M155" s="241"/>
      <c r="N155" s="241"/>
      <c r="O155" s="241"/>
      <c r="P155" s="241"/>
      <c r="Q155" s="241"/>
      <c r="R155" s="241"/>
      <c r="S155" s="241"/>
      <c r="T155" s="240"/>
    </row>
    <row r="156" spans="2:20" s="239" customFormat="1" ht="17.100000000000001" customHeight="1">
      <c r="C156" s="240"/>
      <c r="D156" s="240"/>
      <c r="E156" s="240"/>
      <c r="F156" s="240"/>
      <c r="G156" s="240"/>
      <c r="H156" s="241"/>
      <c r="I156" s="241"/>
      <c r="J156" s="241"/>
      <c r="K156" s="241"/>
      <c r="L156" s="241"/>
      <c r="M156" s="241"/>
      <c r="N156" s="241"/>
      <c r="O156" s="241"/>
      <c r="P156" s="241"/>
      <c r="Q156" s="241"/>
      <c r="R156" s="241"/>
      <c r="S156" s="241"/>
      <c r="T156" s="240"/>
    </row>
    <row r="157" spans="2:20" s="239" customFormat="1" ht="17.100000000000001" customHeight="1">
      <c r="C157" s="240"/>
      <c r="D157" s="240"/>
      <c r="E157" s="240"/>
      <c r="F157" s="240"/>
      <c r="G157" s="240"/>
      <c r="H157" s="241"/>
      <c r="I157" s="241"/>
      <c r="J157" s="241"/>
      <c r="K157" s="241"/>
      <c r="L157" s="241"/>
      <c r="M157" s="241"/>
      <c r="N157" s="241"/>
      <c r="O157" s="241"/>
      <c r="P157" s="241"/>
      <c r="Q157" s="241"/>
      <c r="R157" s="241"/>
      <c r="S157" s="241"/>
      <c r="T157" s="240"/>
    </row>
    <row r="158" spans="2:20" s="239" customFormat="1" ht="17.100000000000001" customHeight="1">
      <c r="C158" s="240"/>
      <c r="D158" s="240"/>
      <c r="E158" s="240"/>
      <c r="F158" s="240"/>
      <c r="G158" s="240"/>
      <c r="H158" s="241"/>
      <c r="I158" s="241"/>
      <c r="J158" s="241"/>
      <c r="K158" s="241"/>
      <c r="L158" s="241"/>
      <c r="M158" s="241"/>
      <c r="N158" s="241"/>
      <c r="O158" s="241"/>
      <c r="P158" s="241"/>
      <c r="Q158" s="241"/>
      <c r="R158" s="241"/>
      <c r="S158" s="241"/>
      <c r="T158" s="240"/>
    </row>
    <row r="159" spans="2:20" s="239" customFormat="1" ht="17.100000000000001" customHeight="1">
      <c r="C159" s="240"/>
      <c r="D159" s="240"/>
      <c r="E159" s="240"/>
      <c r="F159" s="240"/>
      <c r="G159" s="240"/>
      <c r="H159" s="241"/>
      <c r="I159" s="241"/>
      <c r="J159" s="241"/>
      <c r="K159" s="241"/>
      <c r="L159" s="241"/>
      <c r="M159" s="241"/>
      <c r="N159" s="241"/>
      <c r="O159" s="241"/>
      <c r="P159" s="241"/>
      <c r="Q159" s="241"/>
      <c r="R159" s="241"/>
      <c r="S159" s="241"/>
      <c r="T159" s="240"/>
    </row>
    <row r="160" spans="2:20" s="239" customFormat="1" ht="17.100000000000001" customHeight="1">
      <c r="C160" s="240"/>
      <c r="D160" s="240"/>
      <c r="E160" s="240"/>
      <c r="F160" s="240"/>
      <c r="G160" s="240"/>
      <c r="H160" s="241"/>
      <c r="I160" s="241"/>
      <c r="J160" s="241"/>
      <c r="K160" s="241"/>
      <c r="L160" s="241"/>
      <c r="M160" s="241"/>
      <c r="N160" s="241"/>
      <c r="O160" s="241"/>
      <c r="P160" s="241"/>
      <c r="Q160" s="241"/>
      <c r="R160" s="241"/>
      <c r="S160" s="241"/>
      <c r="T160" s="240"/>
    </row>
    <row r="161" spans="3:20" s="239" customFormat="1" ht="17.100000000000001" customHeight="1">
      <c r="C161" s="240"/>
      <c r="D161" s="240"/>
      <c r="E161" s="240"/>
      <c r="F161" s="240"/>
      <c r="G161" s="240"/>
      <c r="H161" s="241"/>
      <c r="I161" s="241"/>
      <c r="J161" s="241"/>
      <c r="K161" s="241"/>
      <c r="L161" s="241"/>
      <c r="M161" s="241"/>
      <c r="N161" s="241"/>
      <c r="O161" s="241"/>
      <c r="P161" s="241"/>
      <c r="Q161" s="241"/>
      <c r="R161" s="241"/>
      <c r="S161" s="241"/>
      <c r="T161" s="240"/>
    </row>
    <row r="162" spans="3:20" s="239" customFormat="1" ht="17.100000000000001" customHeight="1">
      <c r="C162" s="240"/>
      <c r="D162" s="240"/>
      <c r="E162" s="240"/>
      <c r="F162" s="240"/>
      <c r="G162" s="240"/>
      <c r="H162" s="241"/>
      <c r="I162" s="241"/>
      <c r="J162" s="241"/>
      <c r="K162" s="241"/>
      <c r="L162" s="241"/>
      <c r="M162" s="241"/>
      <c r="N162" s="241"/>
      <c r="O162" s="241"/>
      <c r="P162" s="241"/>
      <c r="Q162" s="241"/>
      <c r="R162" s="241"/>
      <c r="S162" s="241"/>
      <c r="T162" s="240"/>
    </row>
  </sheetData>
  <sheetProtection selectLockedCells="1"/>
  <mergeCells count="19">
    <mergeCell ref="C107:G107"/>
    <mergeCell ref="T6:T7"/>
    <mergeCell ref="C8:G8"/>
    <mergeCell ref="C23:G23"/>
    <mergeCell ref="C31:G31"/>
    <mergeCell ref="C42:G42"/>
    <mergeCell ref="C51:G51"/>
    <mergeCell ref="C64:G64"/>
    <mergeCell ref="C76:G76"/>
    <mergeCell ref="C89:G89"/>
    <mergeCell ref="C98:G98"/>
    <mergeCell ref="F2:K2"/>
    <mergeCell ref="P2:S2"/>
    <mergeCell ref="P3:S3"/>
    <mergeCell ref="B6:B7"/>
    <mergeCell ref="C6:C7"/>
    <mergeCell ref="D6:G6"/>
    <mergeCell ref="H6:S6"/>
    <mergeCell ref="F3:L3"/>
  </mergeCells>
  <conditionalFormatting sqref="H126:S126">
    <cfRule type="cellIs" dxfId="18" priority="1" operator="equal">
      <formula>"OK"</formula>
    </cfRule>
  </conditionalFormatting>
  <dataValidations count="2">
    <dataValidation allowBlank="1" showDropDown="1" showInputMessage="1" showErrorMessage="1" sqref="F4" xr:uid="{00000000-0002-0000-0600-000000000000}"/>
    <dataValidation type="whole" allowBlank="1" showInputMessage="1" showErrorMessage="1" sqref="H90:S94 H43:S47 H32:S38 H62:S62 H49:S49 H112:S112 H105:S105 H96:S96 H87:S87 H74:S74 H40:S40 H29:S29 H21:S21 H108:S110 H77:S85 H65:S72 H52:S60 H24:S27 H9:S19 H99:S103" xr:uid="{00000000-0002-0000-0600-000001000000}">
      <formula1>1</formula1>
      <formula2>4</formula2>
    </dataValidation>
  </dataValidations>
  <pageMargins left="0.79000000000000015" right="0.79000000000000015" top="0.79000000000000015" bottom="0.79000000000000015" header="0.79000000000000015" footer="0.79000000000000015"/>
  <pageSetup paperSize="9" orientation="portrait" horizontalDpi="4294967292" verticalDpi="4294967292"/>
  <headerFooter>
    <oddFooter>&amp;L&amp;K000000IPMA ICR Handbook_x000D_&amp;KFF0000IPMA Internal Document&amp;C&amp;K000000&amp;P of &amp;N&amp;R&amp;K000000Management Complexity Ratings_x000D_v0.5, 30.05.2016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79998168889431442"/>
  </sheetPr>
  <dimension ref="B2:T140"/>
  <sheetViews>
    <sheetView showGridLines="0" showZeros="0" zoomScale="125" zoomScaleNormal="125" zoomScalePageLayoutView="125" workbookViewId="0">
      <pane xSplit="7" ySplit="7" topLeftCell="H8" activePane="bottomRight" state="frozenSplit"/>
      <selection pane="bottomRight" activeCell="C21" sqref="C21"/>
      <selection pane="bottomLeft" activeCell="A7" sqref="A7"/>
      <selection pane="topRight" activeCell="H7" sqref="H7"/>
    </sheetView>
  </sheetViews>
  <sheetFormatPr defaultColWidth="10.85546875" defaultRowHeight="12.75"/>
  <cols>
    <col min="1" max="1" width="2.85546875" style="240" customWidth="1"/>
    <col min="2" max="2" width="3.85546875" style="239" customWidth="1"/>
    <col min="3" max="3" width="41.28515625" style="240" customWidth="1"/>
    <col min="4" max="7" width="9.140625" style="240" customWidth="1"/>
    <col min="8" max="14" width="4.85546875" style="241" customWidth="1"/>
    <col min="15" max="15" width="6.42578125" style="241" customWidth="1"/>
    <col min="16" max="19" width="4.85546875" style="241" customWidth="1"/>
    <col min="20" max="20" width="40.85546875" style="240" customWidth="1"/>
    <col min="21" max="16384" width="10.85546875" style="240"/>
  </cols>
  <sheetData>
    <row r="2" spans="2:20" s="234" customFormat="1" ht="20.100000000000001" customHeight="1">
      <c r="B2" s="233"/>
      <c r="D2" s="286"/>
      <c r="E2" s="235" t="s">
        <v>322</v>
      </c>
      <c r="F2" s="388" t="str">
        <f>IF(ZÁUJEMCA!E3="","",ZÁUJEMCA!E3)</f>
        <v/>
      </c>
      <c r="G2" s="388"/>
      <c r="H2" s="388"/>
      <c r="I2" s="388"/>
      <c r="J2" s="388"/>
      <c r="K2" s="388"/>
      <c r="L2" s="236"/>
      <c r="M2" s="236"/>
      <c r="N2" s="236"/>
      <c r="O2" s="237" t="s">
        <v>28</v>
      </c>
      <c r="P2" s="389" t="str">
        <f>IF(ZÁUJEMCA!L2="","",ZÁUJEMCA!L2)</f>
        <v/>
      </c>
      <c r="Q2" s="389"/>
      <c r="R2" s="389"/>
      <c r="S2" s="389"/>
    </row>
    <row r="3" spans="2:20" s="234" customFormat="1" ht="20.100000000000001" customHeight="1">
      <c r="B3" s="233"/>
      <c r="C3" s="234" t="s">
        <v>405</v>
      </c>
      <c r="D3" s="286"/>
      <c r="E3" s="235" t="s">
        <v>97</v>
      </c>
      <c r="F3" s="346" t="str">
        <f>IF(HODNOTITEĽ!G3="","",HODNOTITEĽ!G3)</f>
        <v/>
      </c>
      <c r="G3" s="347"/>
      <c r="H3" s="347"/>
      <c r="I3" s="347"/>
      <c r="J3" s="347"/>
      <c r="K3" s="347"/>
      <c r="L3" s="348"/>
      <c r="M3" s="236"/>
      <c r="N3" s="236"/>
      <c r="O3" s="237" t="s">
        <v>28</v>
      </c>
      <c r="P3" s="389" t="str">
        <f>IF(HODNOTITEĽ!R3="","",HODNOTITEĽ!R3)</f>
        <v/>
      </c>
      <c r="Q3" s="389"/>
      <c r="R3" s="389"/>
      <c r="S3" s="389"/>
    </row>
    <row r="4" spans="2:20" s="234" customFormat="1" ht="20.100000000000001" customHeight="1">
      <c r="B4" s="233"/>
      <c r="C4" s="288" t="s">
        <v>112</v>
      </c>
      <c r="D4" s="286"/>
      <c r="E4" s="235" t="s">
        <v>31</v>
      </c>
      <c r="F4" s="126">
        <f>ZÁUJEMCA!F4</f>
        <v>0</v>
      </c>
      <c r="G4" s="286"/>
      <c r="H4" s="286"/>
      <c r="I4" s="286"/>
      <c r="J4" s="236"/>
      <c r="K4" s="238"/>
      <c r="L4" s="236"/>
      <c r="M4" s="236"/>
      <c r="N4" s="236"/>
      <c r="O4" s="236"/>
      <c r="P4" s="237"/>
      <c r="Q4" s="289"/>
      <c r="R4" s="236"/>
      <c r="S4" s="236"/>
    </row>
    <row r="5" spans="2:20" ht="15" customHeight="1"/>
    <row r="6" spans="2:20" s="242" customFormat="1" ht="21.95" customHeight="1">
      <c r="B6" s="390" t="s">
        <v>35</v>
      </c>
      <c r="C6" s="392" t="s">
        <v>36</v>
      </c>
      <c r="D6" s="394" t="s">
        <v>113</v>
      </c>
      <c r="E6" s="394"/>
      <c r="F6" s="394"/>
      <c r="G6" s="394"/>
      <c r="H6" s="394" t="s">
        <v>406</v>
      </c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2" t="s">
        <v>38</v>
      </c>
    </row>
    <row r="7" spans="2:20" s="242" customFormat="1" ht="30" customHeight="1">
      <c r="B7" s="391"/>
      <c r="C7" s="393"/>
      <c r="D7" s="263" t="s">
        <v>115</v>
      </c>
      <c r="E7" s="263" t="s">
        <v>116</v>
      </c>
      <c r="F7" s="263" t="s">
        <v>117</v>
      </c>
      <c r="G7" s="263" t="s">
        <v>118</v>
      </c>
      <c r="H7" s="296">
        <v>1</v>
      </c>
      <c r="I7" s="296">
        <v>2</v>
      </c>
      <c r="J7" s="296">
        <v>3</v>
      </c>
      <c r="K7" s="296">
        <v>4</v>
      </c>
      <c r="L7" s="296">
        <v>5</v>
      </c>
      <c r="M7" s="296">
        <v>6</v>
      </c>
      <c r="N7" s="296">
        <v>7</v>
      </c>
      <c r="O7" s="296">
        <v>8</v>
      </c>
      <c r="P7" s="296">
        <v>9</v>
      </c>
      <c r="Q7" s="296">
        <v>10</v>
      </c>
      <c r="R7" s="296">
        <v>11</v>
      </c>
      <c r="S7" s="296">
        <v>12</v>
      </c>
      <c r="T7" s="393"/>
    </row>
    <row r="8" spans="2:20" ht="39.950000000000003" customHeight="1">
      <c r="B8" s="243">
        <v>1</v>
      </c>
      <c r="C8" s="395" t="str">
        <f>'[1]Candidate Ratings'!C10</f>
        <v>Ciele a hodnotenie výsledkov ( zložitosť súvisiaca s výstupom): ide o opis zložitosti vyplývajúcej z nejasných, náročných a vzájomne konfliktných cieľov, cieľov, požiadaviek a očakávaní.</v>
      </c>
      <c r="D8" s="395"/>
      <c r="E8" s="395"/>
      <c r="F8" s="395"/>
      <c r="G8" s="395"/>
      <c r="T8" s="244"/>
    </row>
    <row r="9" spans="2:20" ht="38.25" customHeight="1">
      <c r="B9" s="245"/>
      <c r="C9" s="246" t="s">
        <v>407</v>
      </c>
      <c r="D9" s="266" t="s">
        <v>120</v>
      </c>
      <c r="E9" s="266" t="s">
        <v>121</v>
      </c>
      <c r="F9" s="266" t="s">
        <v>122</v>
      </c>
      <c r="G9" s="266" t="s">
        <v>123</v>
      </c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48"/>
    </row>
    <row r="10" spans="2:20" ht="41.1" customHeight="1">
      <c r="B10" s="245"/>
      <c r="C10" s="249" t="s">
        <v>408</v>
      </c>
      <c r="D10" s="247" t="s">
        <v>125</v>
      </c>
      <c r="E10" s="247" t="s">
        <v>126</v>
      </c>
      <c r="F10" s="247" t="s">
        <v>127</v>
      </c>
      <c r="G10" s="247" t="s">
        <v>128</v>
      </c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48"/>
    </row>
    <row r="11" spans="2:20" ht="40.5" customHeight="1">
      <c r="B11" s="245"/>
      <c r="C11" s="249" t="s">
        <v>129</v>
      </c>
      <c r="D11" s="247" t="s">
        <v>130</v>
      </c>
      <c r="E11" s="247" t="s">
        <v>131</v>
      </c>
      <c r="F11" s="247" t="s">
        <v>132</v>
      </c>
      <c r="G11" s="247" t="s">
        <v>133</v>
      </c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48"/>
    </row>
    <row r="12" spans="2:20" ht="36" customHeight="1">
      <c r="B12" s="245"/>
      <c r="C12" s="246" t="s">
        <v>409</v>
      </c>
      <c r="D12" s="247" t="s">
        <v>143</v>
      </c>
      <c r="E12" s="247" t="s">
        <v>144</v>
      </c>
      <c r="F12" s="247" t="s">
        <v>145</v>
      </c>
      <c r="G12" s="247" t="s">
        <v>146</v>
      </c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48"/>
    </row>
    <row r="13" spans="2:20" ht="30" customHeight="1">
      <c r="B13" s="245"/>
      <c r="C13" s="246" t="s">
        <v>410</v>
      </c>
      <c r="D13" s="247" t="s">
        <v>143</v>
      </c>
      <c r="E13" s="247" t="s">
        <v>144</v>
      </c>
      <c r="F13" s="247" t="s">
        <v>145</v>
      </c>
      <c r="G13" s="247" t="s">
        <v>146</v>
      </c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48"/>
    </row>
    <row r="14" spans="2:20" ht="36" customHeight="1">
      <c r="B14" s="245"/>
      <c r="C14" s="246" t="s">
        <v>411</v>
      </c>
      <c r="D14" s="247" t="s">
        <v>146</v>
      </c>
      <c r="E14" s="247" t="s">
        <v>145</v>
      </c>
      <c r="F14" s="247" t="s">
        <v>144</v>
      </c>
      <c r="G14" s="247" t="s">
        <v>143</v>
      </c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48"/>
    </row>
    <row r="15" spans="2:20" ht="30" customHeight="1">
      <c r="B15" s="245"/>
      <c r="C15" s="246" t="s">
        <v>139</v>
      </c>
      <c r="D15" s="247" t="s">
        <v>120</v>
      </c>
      <c r="E15" s="247" t="s">
        <v>121</v>
      </c>
      <c r="F15" s="247" t="s">
        <v>122</v>
      </c>
      <c r="G15" s="247" t="s">
        <v>123</v>
      </c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48"/>
    </row>
    <row r="16" spans="2:20" s="250" customFormat="1" ht="24" customHeight="1">
      <c r="G16" s="250" t="s">
        <v>162</v>
      </c>
      <c r="H16" s="251" t="str">
        <f t="shared" ref="H16:S16" si="0">IF(SUM(H9:H15)=0,"",ROUND(AVERAGE(H9:H15),0))</f>
        <v/>
      </c>
      <c r="I16" s="251" t="str">
        <f t="shared" si="0"/>
        <v/>
      </c>
      <c r="J16" s="251" t="str">
        <f t="shared" si="0"/>
        <v/>
      </c>
      <c r="K16" s="251" t="str">
        <f t="shared" si="0"/>
        <v/>
      </c>
      <c r="L16" s="251" t="str">
        <f t="shared" si="0"/>
        <v/>
      </c>
      <c r="M16" s="251" t="str">
        <f t="shared" si="0"/>
        <v/>
      </c>
      <c r="N16" s="251" t="str">
        <f t="shared" si="0"/>
        <v/>
      </c>
      <c r="O16" s="251" t="str">
        <f t="shared" si="0"/>
        <v/>
      </c>
      <c r="P16" s="251" t="str">
        <f t="shared" si="0"/>
        <v/>
      </c>
      <c r="Q16" s="251" t="str">
        <f t="shared" si="0"/>
        <v/>
      </c>
      <c r="R16" s="251" t="str">
        <f t="shared" si="0"/>
        <v/>
      </c>
      <c r="S16" s="251" t="str">
        <f t="shared" si="0"/>
        <v/>
      </c>
    </row>
    <row r="17" spans="2:20" ht="24" customHeight="1">
      <c r="C17" s="252"/>
      <c r="D17" s="253"/>
      <c r="E17" s="253"/>
      <c r="F17" s="253"/>
      <c r="G17" s="273" t="s">
        <v>163</v>
      </c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</row>
    <row r="18" spans="2:20">
      <c r="C18" s="252"/>
      <c r="D18" s="254"/>
      <c r="E18" s="254"/>
      <c r="F18" s="254"/>
      <c r="G18" s="254"/>
    </row>
    <row r="19" spans="2:20" ht="51" customHeight="1">
      <c r="B19" s="243">
        <v>2</v>
      </c>
      <c r="C19" s="395" t="str">
        <f>'[1]Candidate Ratings'!C11</f>
        <v>Procesy, metódy, nástroje a techniky ( zložitosť procesu ): ukazovateľ opisuje zložitosť súvisiacu s počtom úloh, predpokladov a obmedzení a ich vzájomnú závislosť, procesy a požiadavky na kvalitu procesov, tímová komunikačná štruktúra, dostupnosť podporných metód, nástrojov a techník.</v>
      </c>
      <c r="D19" s="395"/>
      <c r="E19" s="395"/>
      <c r="F19" s="395"/>
      <c r="G19" s="395"/>
    </row>
    <row r="20" spans="2:20" ht="30" customHeight="1">
      <c r="B20" s="245"/>
      <c r="C20" s="246" t="s">
        <v>412</v>
      </c>
      <c r="D20" s="247" t="s">
        <v>413</v>
      </c>
      <c r="E20" s="247" t="s">
        <v>414</v>
      </c>
      <c r="F20" s="247" t="s">
        <v>415</v>
      </c>
      <c r="G20" s="247" t="s">
        <v>416</v>
      </c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48"/>
    </row>
    <row r="21" spans="2:20" ht="44.1" customHeight="1">
      <c r="B21" s="245"/>
      <c r="C21" s="246" t="s">
        <v>417</v>
      </c>
      <c r="D21" s="247" t="s">
        <v>418</v>
      </c>
      <c r="E21" s="247" t="s">
        <v>419</v>
      </c>
      <c r="F21" s="247" t="s">
        <v>420</v>
      </c>
      <c r="G21" s="247" t="s">
        <v>421</v>
      </c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48"/>
    </row>
    <row r="22" spans="2:20" ht="30" customHeight="1">
      <c r="B22" s="245"/>
      <c r="C22" s="246" t="s">
        <v>422</v>
      </c>
      <c r="D22" s="247" t="s">
        <v>165</v>
      </c>
      <c r="E22" s="247" t="s">
        <v>166</v>
      </c>
      <c r="F22" s="247" t="s">
        <v>349</v>
      </c>
      <c r="G22" s="247" t="s">
        <v>350</v>
      </c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48"/>
    </row>
    <row r="23" spans="2:20" ht="30" customHeight="1">
      <c r="B23" s="245"/>
      <c r="C23" s="246" t="s">
        <v>423</v>
      </c>
      <c r="D23" s="247" t="s">
        <v>146</v>
      </c>
      <c r="E23" s="247" t="s">
        <v>145</v>
      </c>
      <c r="F23" s="247" t="s">
        <v>144</v>
      </c>
      <c r="G23" s="247" t="s">
        <v>143</v>
      </c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48"/>
    </row>
    <row r="24" spans="2:20" ht="30" customHeight="1">
      <c r="B24" s="245"/>
      <c r="C24" s="246" t="s">
        <v>424</v>
      </c>
      <c r="D24" s="247" t="s">
        <v>143</v>
      </c>
      <c r="E24" s="247" t="s">
        <v>144</v>
      </c>
      <c r="F24" s="247" t="s">
        <v>145</v>
      </c>
      <c r="G24" s="247" t="s">
        <v>146</v>
      </c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48"/>
    </row>
    <row r="25" spans="2:20" s="250" customFormat="1" ht="24" customHeight="1">
      <c r="G25" s="250" t="s">
        <v>162</v>
      </c>
      <c r="H25" s="251" t="str">
        <f>IF(SUM(H20:H24)=0,"",AVERAGE(H20:H24))</f>
        <v/>
      </c>
      <c r="I25" s="251" t="str">
        <f t="shared" ref="I25:S25" si="1">IF(SUM(I20:I24)=0,"",AVERAGE(I20:I24))</f>
        <v/>
      </c>
      <c r="J25" s="251" t="str">
        <f t="shared" si="1"/>
        <v/>
      </c>
      <c r="K25" s="251" t="str">
        <f t="shared" si="1"/>
        <v/>
      </c>
      <c r="L25" s="251" t="str">
        <f t="shared" si="1"/>
        <v/>
      </c>
      <c r="M25" s="251" t="str">
        <f t="shared" si="1"/>
        <v/>
      </c>
      <c r="N25" s="251" t="str">
        <f t="shared" si="1"/>
        <v/>
      </c>
      <c r="O25" s="251" t="str">
        <f t="shared" si="1"/>
        <v/>
      </c>
      <c r="P25" s="251" t="str">
        <f t="shared" si="1"/>
        <v/>
      </c>
      <c r="Q25" s="251" t="str">
        <f t="shared" si="1"/>
        <v/>
      </c>
      <c r="R25" s="251" t="str">
        <f t="shared" si="1"/>
        <v/>
      </c>
      <c r="S25" s="251" t="str">
        <f t="shared" si="1"/>
        <v/>
      </c>
    </row>
    <row r="26" spans="2:20" ht="24" customHeight="1">
      <c r="C26" s="252"/>
      <c r="D26" s="253"/>
      <c r="E26" s="253"/>
      <c r="F26" s="253"/>
      <c r="G26" s="273" t="s">
        <v>163</v>
      </c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</row>
    <row r="27" spans="2:20">
      <c r="C27" s="252"/>
      <c r="D27" s="254"/>
      <c r="E27" s="254"/>
      <c r="F27" s="254"/>
      <c r="G27" s="254"/>
    </row>
    <row r="28" spans="2:20" ht="53.1" customHeight="1">
      <c r="B28" s="243">
        <v>3</v>
      </c>
      <c r="C28" s="395" t="str">
        <f>'[1]Candidate Ratings'!C12</f>
        <v>Zdroje vrátane finančných prostriedkov ( zložitosť súvisiaca so vstupmi ): ukazovateľ opisuje zložitosť súvisiacu so získavaním a financovaním potrebných rozpočtov, rôznorodosť alebo nedostatok zdrojov (ľudských a iných ), procesy a činnosti potrebné na riadenie finančných a zdrojových aspektov vrátane obstarávania.</v>
      </c>
      <c r="D28" s="395"/>
      <c r="E28" s="395"/>
      <c r="F28" s="395"/>
      <c r="G28" s="395"/>
    </row>
    <row r="29" spans="2:20" ht="39.75" customHeight="1">
      <c r="B29" s="245"/>
      <c r="C29" s="262" t="s">
        <v>425</v>
      </c>
      <c r="D29" s="247" t="s">
        <v>180</v>
      </c>
      <c r="E29" s="247" t="s">
        <v>181</v>
      </c>
      <c r="F29" s="247" t="s">
        <v>182</v>
      </c>
      <c r="G29" s="247" t="s">
        <v>183</v>
      </c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48"/>
    </row>
    <row r="30" spans="2:20" ht="42" customHeight="1">
      <c r="B30" s="245"/>
      <c r="C30" s="246" t="s">
        <v>426</v>
      </c>
      <c r="D30" s="247" t="s">
        <v>180</v>
      </c>
      <c r="E30" s="247" t="s">
        <v>181</v>
      </c>
      <c r="F30" s="247" t="s">
        <v>182</v>
      </c>
      <c r="G30" s="247" t="s">
        <v>183</v>
      </c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48"/>
    </row>
    <row r="31" spans="2:20" ht="40.5" customHeight="1">
      <c r="B31" s="245"/>
      <c r="C31" s="246" t="s">
        <v>427</v>
      </c>
      <c r="D31" s="247" t="s">
        <v>180</v>
      </c>
      <c r="E31" s="247" t="s">
        <v>181</v>
      </c>
      <c r="F31" s="247" t="s">
        <v>182</v>
      </c>
      <c r="G31" s="247" t="s">
        <v>183</v>
      </c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48"/>
    </row>
    <row r="32" spans="2:20" ht="30" customHeight="1">
      <c r="B32" s="245"/>
      <c r="C32" s="246" t="s">
        <v>428</v>
      </c>
      <c r="D32" s="247" t="s">
        <v>191</v>
      </c>
      <c r="E32" s="247" t="s">
        <v>192</v>
      </c>
      <c r="F32" s="247" t="s">
        <v>193</v>
      </c>
      <c r="G32" s="247" t="s">
        <v>194</v>
      </c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48"/>
    </row>
    <row r="33" spans="2:20" s="250" customFormat="1" ht="24" customHeight="1">
      <c r="G33" s="250" t="s">
        <v>162</v>
      </c>
      <c r="H33" s="251" t="str">
        <f t="shared" ref="H33:S33" si="2">IF(SUM(H29:H32)=0,"",AVERAGE(H29:H32))</f>
        <v/>
      </c>
      <c r="I33" s="251" t="str">
        <f t="shared" si="2"/>
        <v/>
      </c>
      <c r="J33" s="251" t="str">
        <f t="shared" si="2"/>
        <v/>
      </c>
      <c r="K33" s="251" t="str">
        <f t="shared" si="2"/>
        <v/>
      </c>
      <c r="L33" s="251" t="str">
        <f t="shared" si="2"/>
        <v/>
      </c>
      <c r="M33" s="251" t="str">
        <f t="shared" si="2"/>
        <v/>
      </c>
      <c r="N33" s="251" t="str">
        <f t="shared" si="2"/>
        <v/>
      </c>
      <c r="O33" s="251" t="str">
        <f t="shared" si="2"/>
        <v/>
      </c>
      <c r="P33" s="251" t="str">
        <f t="shared" si="2"/>
        <v/>
      </c>
      <c r="Q33" s="251" t="str">
        <f t="shared" si="2"/>
        <v/>
      </c>
      <c r="R33" s="251" t="str">
        <f t="shared" si="2"/>
        <v/>
      </c>
      <c r="S33" s="251" t="str">
        <f t="shared" si="2"/>
        <v/>
      </c>
    </row>
    <row r="34" spans="2:20" ht="24" customHeight="1">
      <c r="C34" s="252"/>
      <c r="D34" s="253"/>
      <c r="E34" s="253"/>
      <c r="F34" s="253"/>
      <c r="G34" s="273" t="s">
        <v>163</v>
      </c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</row>
    <row r="35" spans="2:20">
      <c r="C35" s="252"/>
      <c r="D35" s="254"/>
      <c r="E35" s="254"/>
      <c r="F35" s="254"/>
      <c r="G35" s="254"/>
    </row>
    <row r="36" spans="2:20" ht="39.75" customHeight="1">
      <c r="B36" s="243">
        <v>4</v>
      </c>
      <c r="C36" s="395" t="str">
        <f>'[1]Candidate Ratings'!C13</f>
        <v>Riziká a príležitosti ( zložitosť súvisiaca s rizikom ): ukazovateľ opisuje zložitosť súvisiacu s rizikovým profilom a úrovňami neistôt projektov a súvisiacich iniciatív.</v>
      </c>
      <c r="D36" s="395"/>
      <c r="E36" s="395"/>
      <c r="F36" s="395"/>
      <c r="G36" s="395"/>
    </row>
    <row r="37" spans="2:20" ht="30" customHeight="1">
      <c r="B37" s="245"/>
      <c r="C37" s="246" t="s">
        <v>429</v>
      </c>
      <c r="D37" s="247" t="s">
        <v>430</v>
      </c>
      <c r="E37" s="247" t="s">
        <v>145</v>
      </c>
      <c r="F37" s="247" t="s">
        <v>144</v>
      </c>
      <c r="G37" s="247" t="s">
        <v>143</v>
      </c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48"/>
    </row>
    <row r="38" spans="2:20" ht="30" customHeight="1">
      <c r="B38" s="245"/>
      <c r="C38" s="246" t="s">
        <v>431</v>
      </c>
      <c r="D38" s="247" t="s">
        <v>215</v>
      </c>
      <c r="E38" s="247" t="s">
        <v>362</v>
      </c>
      <c r="F38" s="247" t="s">
        <v>203</v>
      </c>
      <c r="G38" s="247" t="s">
        <v>363</v>
      </c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48"/>
    </row>
    <row r="39" spans="2:20" ht="30" customHeight="1">
      <c r="B39" s="245"/>
      <c r="C39" s="246" t="s">
        <v>432</v>
      </c>
      <c r="D39" s="247" t="s">
        <v>433</v>
      </c>
      <c r="E39" s="247" t="s">
        <v>434</v>
      </c>
      <c r="F39" s="247" t="s">
        <v>435</v>
      </c>
      <c r="G39" s="247" t="s">
        <v>436</v>
      </c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48"/>
    </row>
    <row r="40" spans="2:20" ht="30" customHeight="1">
      <c r="B40" s="245"/>
      <c r="C40" s="246" t="s">
        <v>437</v>
      </c>
      <c r="D40" s="247" t="s">
        <v>215</v>
      </c>
      <c r="E40" s="247" t="s">
        <v>362</v>
      </c>
      <c r="F40" s="247" t="s">
        <v>203</v>
      </c>
      <c r="G40" s="247" t="s">
        <v>363</v>
      </c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48"/>
    </row>
    <row r="41" spans="2:20" ht="30" customHeight="1">
      <c r="B41" s="245"/>
      <c r="C41" s="246" t="s">
        <v>438</v>
      </c>
      <c r="D41" s="247" t="s">
        <v>215</v>
      </c>
      <c r="E41" s="247" t="s">
        <v>362</v>
      </c>
      <c r="F41" s="247" t="s">
        <v>203</v>
      </c>
      <c r="G41" s="247" t="s">
        <v>363</v>
      </c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48"/>
    </row>
    <row r="42" spans="2:20" s="250" customFormat="1" ht="24" customHeight="1">
      <c r="G42" s="250" t="s">
        <v>162</v>
      </c>
      <c r="H42" s="251" t="str">
        <f t="shared" ref="H42:S42" si="3">IF(SUM(H37:H41)=0,"",AVERAGE(H37:H41))</f>
        <v/>
      </c>
      <c r="I42" s="251" t="str">
        <f t="shared" si="3"/>
        <v/>
      </c>
      <c r="J42" s="251" t="str">
        <f t="shared" si="3"/>
        <v/>
      </c>
      <c r="K42" s="251" t="str">
        <f t="shared" si="3"/>
        <v/>
      </c>
      <c r="L42" s="251" t="str">
        <f t="shared" si="3"/>
        <v/>
      </c>
      <c r="M42" s="251" t="str">
        <f t="shared" si="3"/>
        <v/>
      </c>
      <c r="N42" s="251" t="str">
        <f t="shared" si="3"/>
        <v/>
      </c>
      <c r="O42" s="251" t="str">
        <f t="shared" si="3"/>
        <v/>
      </c>
      <c r="P42" s="251" t="str">
        <f t="shared" si="3"/>
        <v/>
      </c>
      <c r="Q42" s="251" t="str">
        <f t="shared" si="3"/>
        <v/>
      </c>
      <c r="R42" s="251" t="str">
        <f t="shared" si="3"/>
        <v/>
      </c>
      <c r="S42" s="251" t="str">
        <f t="shared" si="3"/>
        <v/>
      </c>
    </row>
    <row r="43" spans="2:20" ht="24" customHeight="1">
      <c r="C43" s="252"/>
      <c r="D43" s="253"/>
      <c r="E43" s="253"/>
      <c r="F43" s="253"/>
      <c r="G43" s="273" t="s">
        <v>163</v>
      </c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</row>
    <row r="44" spans="2:20">
      <c r="C44" s="252"/>
      <c r="D44" s="254"/>
      <c r="E44" s="254"/>
      <c r="F44" s="254"/>
      <c r="G44" s="254"/>
    </row>
    <row r="45" spans="2:20" s="256" customFormat="1" ht="77.099999999999994" customHeight="1">
      <c r="B45" s="243">
        <v>5</v>
      </c>
      <c r="C45" s="395" t="str">
        <f>'[1]Candidate Ratings'!C14</f>
        <v>Zúčastnené strany a integrácia (zložitosť súvisiaca so stratégiou): ukazovateľ opisuje vplyv formálnej stratégie sponzorských organizácií a noriem, predpisov, neformálnych stratégií a politík, ktoré môžu ovplyvniť projekt. Ďalšie faktory môžu zahŕňať význam výsledkov pre organizáciu; Miera dohody medzi zainteresovanými stranami; Neformálna sila, záujmy a odpor, ktorý obklopuje projekt; akékoľvek zákonné alebo regulačné požiadavky.</v>
      </c>
      <c r="D45" s="395"/>
      <c r="E45" s="395"/>
      <c r="F45" s="395"/>
      <c r="G45" s="395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</row>
    <row r="46" spans="2:20" ht="30" customHeight="1">
      <c r="B46" s="245"/>
      <c r="C46" s="246" t="s">
        <v>370</v>
      </c>
      <c r="D46" s="247" t="s">
        <v>225</v>
      </c>
      <c r="E46" s="247" t="s">
        <v>226</v>
      </c>
      <c r="F46" s="247" t="s">
        <v>227</v>
      </c>
      <c r="G46" s="247" t="s">
        <v>228</v>
      </c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48"/>
    </row>
    <row r="47" spans="2:20" ht="30" customHeight="1">
      <c r="B47" s="245"/>
      <c r="C47" s="246" t="s">
        <v>239</v>
      </c>
      <c r="D47" s="247" t="s">
        <v>430</v>
      </c>
      <c r="E47" s="247" t="s">
        <v>145</v>
      </c>
      <c r="F47" s="247" t="s">
        <v>144</v>
      </c>
      <c r="G47" s="247" t="s">
        <v>143</v>
      </c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48"/>
    </row>
    <row r="48" spans="2:20" ht="30" customHeight="1">
      <c r="B48" s="245"/>
      <c r="C48" s="246" t="s">
        <v>240</v>
      </c>
      <c r="D48" s="247" t="s">
        <v>430</v>
      </c>
      <c r="E48" s="247" t="s">
        <v>145</v>
      </c>
      <c r="F48" s="247" t="s">
        <v>144</v>
      </c>
      <c r="G48" s="247" t="s">
        <v>143</v>
      </c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48"/>
    </row>
    <row r="49" spans="2:20" ht="30" customHeight="1">
      <c r="B49" s="245"/>
      <c r="C49" s="249" t="s">
        <v>439</v>
      </c>
      <c r="D49" s="247" t="s">
        <v>242</v>
      </c>
      <c r="E49" s="247" t="s">
        <v>243</v>
      </c>
      <c r="F49" s="247" t="s">
        <v>244</v>
      </c>
      <c r="G49" s="247" t="s">
        <v>245</v>
      </c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48"/>
    </row>
    <row r="50" spans="2:20" s="250" customFormat="1" ht="24" customHeight="1">
      <c r="G50" s="250" t="s">
        <v>162</v>
      </c>
      <c r="H50" s="251" t="str">
        <f t="shared" ref="H50:S50" si="4">IF(SUM(H46:H49)=0,"",AVERAGE(H46:H49))</f>
        <v/>
      </c>
      <c r="I50" s="251" t="str">
        <f t="shared" si="4"/>
        <v/>
      </c>
      <c r="J50" s="251" t="str">
        <f t="shared" si="4"/>
        <v/>
      </c>
      <c r="K50" s="251" t="str">
        <f t="shared" si="4"/>
        <v/>
      </c>
      <c r="L50" s="251" t="str">
        <f t="shared" si="4"/>
        <v/>
      </c>
      <c r="M50" s="251" t="str">
        <f t="shared" si="4"/>
        <v/>
      </c>
      <c r="N50" s="251" t="str">
        <f t="shared" si="4"/>
        <v/>
      </c>
      <c r="O50" s="251" t="str">
        <f t="shared" si="4"/>
        <v/>
      </c>
      <c r="P50" s="251" t="str">
        <f t="shared" si="4"/>
        <v/>
      </c>
      <c r="Q50" s="251" t="str">
        <f t="shared" si="4"/>
        <v/>
      </c>
      <c r="R50" s="251" t="str">
        <f t="shared" si="4"/>
        <v/>
      </c>
      <c r="S50" s="251" t="str">
        <f t="shared" si="4"/>
        <v/>
      </c>
    </row>
    <row r="51" spans="2:20" ht="24" customHeight="1">
      <c r="C51" s="252"/>
      <c r="D51" s="253"/>
      <c r="E51" s="253"/>
      <c r="F51" s="253"/>
      <c r="G51" s="273" t="s">
        <v>163</v>
      </c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</row>
    <row r="52" spans="2:20">
      <c r="C52" s="252"/>
      <c r="D52" s="254"/>
      <c r="E52" s="254"/>
      <c r="F52" s="254"/>
      <c r="G52" s="254"/>
    </row>
    <row r="53" spans="2:20" ht="53.25" customHeight="1">
      <c r="B53" s="243">
        <v>6</v>
      </c>
      <c r="C53" s="395" t="str">
        <f>'[1]Candidate Ratings'!C15</f>
        <v>Vzťahy so stálymi organizáciami (zložitosť súvisiaca s organizáciou):  ukazovateľ opisuje množstvo a vzájomný vzťah medzi rozhraniami projektu, programu alebo portfólia so systémami, štruktúrami, podávaním správ a rozhodovacími procesmi organizácie.</v>
      </c>
      <c r="D53" s="395"/>
      <c r="E53" s="395"/>
      <c r="F53" s="395"/>
      <c r="G53" s="395"/>
    </row>
    <row r="54" spans="2:20" ht="30" customHeight="1">
      <c r="B54" s="245"/>
      <c r="C54" s="249" t="s">
        <v>440</v>
      </c>
      <c r="D54" s="247" t="s">
        <v>252</v>
      </c>
      <c r="E54" s="247" t="s">
        <v>253</v>
      </c>
      <c r="F54" s="247" t="s">
        <v>171</v>
      </c>
      <c r="G54" s="247" t="s">
        <v>170</v>
      </c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48"/>
    </row>
    <row r="55" spans="2:20" ht="30" customHeight="1">
      <c r="B55" s="245"/>
      <c r="C55" s="249" t="s">
        <v>441</v>
      </c>
      <c r="D55" s="247" t="s">
        <v>252</v>
      </c>
      <c r="E55" s="247" t="s">
        <v>253</v>
      </c>
      <c r="F55" s="247" t="s">
        <v>171</v>
      </c>
      <c r="G55" s="247" t="s">
        <v>170</v>
      </c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48"/>
    </row>
    <row r="56" spans="2:20" ht="30" customHeight="1">
      <c r="B56" s="245"/>
      <c r="C56" s="249" t="s">
        <v>442</v>
      </c>
      <c r="D56" s="247" t="s">
        <v>252</v>
      </c>
      <c r="E56" s="247" t="s">
        <v>253</v>
      </c>
      <c r="F56" s="247" t="s">
        <v>171</v>
      </c>
      <c r="G56" s="247" t="s">
        <v>170</v>
      </c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48"/>
    </row>
    <row r="57" spans="2:20" ht="30" customHeight="1">
      <c r="B57" s="245"/>
      <c r="C57" s="249" t="s">
        <v>443</v>
      </c>
      <c r="D57" s="247" t="s">
        <v>252</v>
      </c>
      <c r="E57" s="247" t="s">
        <v>253</v>
      </c>
      <c r="F57" s="247" t="s">
        <v>171</v>
      </c>
      <c r="G57" s="247" t="s">
        <v>170</v>
      </c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48"/>
    </row>
    <row r="58" spans="2:20" ht="30" customHeight="1">
      <c r="B58" s="245"/>
      <c r="C58" s="249" t="s">
        <v>444</v>
      </c>
      <c r="D58" s="247" t="s">
        <v>242</v>
      </c>
      <c r="E58" s="247" t="s">
        <v>243</v>
      </c>
      <c r="F58" s="247" t="s">
        <v>244</v>
      </c>
      <c r="G58" s="247" t="s">
        <v>245</v>
      </c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48"/>
    </row>
    <row r="59" spans="2:20" ht="30" customHeight="1">
      <c r="B59" s="245"/>
      <c r="C59" s="249" t="s">
        <v>445</v>
      </c>
      <c r="D59" s="247" t="s">
        <v>242</v>
      </c>
      <c r="E59" s="247" t="s">
        <v>243</v>
      </c>
      <c r="F59" s="247" t="s">
        <v>244</v>
      </c>
      <c r="G59" s="247" t="s">
        <v>245</v>
      </c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48"/>
    </row>
    <row r="60" spans="2:20" s="250" customFormat="1" ht="24" customHeight="1">
      <c r="G60" s="250" t="s">
        <v>162</v>
      </c>
      <c r="H60" s="251" t="str">
        <f t="shared" ref="H60:S60" si="5">IF(SUM(H54:H59)=0,"",AVERAGE(H54:H59))</f>
        <v/>
      </c>
      <c r="I60" s="251" t="str">
        <f t="shared" si="5"/>
        <v/>
      </c>
      <c r="J60" s="251" t="str">
        <f t="shared" si="5"/>
        <v/>
      </c>
      <c r="K60" s="251" t="str">
        <f t="shared" si="5"/>
        <v/>
      </c>
      <c r="L60" s="251" t="str">
        <f t="shared" si="5"/>
        <v/>
      </c>
      <c r="M60" s="251" t="str">
        <f t="shared" si="5"/>
        <v/>
      </c>
      <c r="N60" s="251" t="str">
        <f t="shared" si="5"/>
        <v/>
      </c>
      <c r="O60" s="251" t="str">
        <f t="shared" si="5"/>
        <v/>
      </c>
      <c r="P60" s="251" t="str">
        <f t="shared" si="5"/>
        <v/>
      </c>
      <c r="Q60" s="251" t="str">
        <f t="shared" si="5"/>
        <v/>
      </c>
      <c r="R60" s="251" t="str">
        <f t="shared" si="5"/>
        <v/>
      </c>
      <c r="S60" s="251" t="str">
        <f t="shared" si="5"/>
        <v/>
      </c>
    </row>
    <row r="61" spans="2:20" ht="24" customHeight="1">
      <c r="C61" s="252"/>
      <c r="D61" s="253"/>
      <c r="E61" s="253"/>
      <c r="F61" s="253"/>
      <c r="G61" s="273" t="s">
        <v>163</v>
      </c>
      <c r="H61" s="290"/>
      <c r="I61" s="290"/>
      <c r="J61" s="290"/>
      <c r="K61" s="290"/>
      <c r="L61" s="290"/>
      <c r="M61" s="290"/>
      <c r="N61" s="290"/>
      <c r="O61" s="290"/>
      <c r="P61" s="290"/>
      <c r="Q61" s="290"/>
      <c r="R61" s="290"/>
      <c r="S61" s="290"/>
    </row>
    <row r="62" spans="2:20">
      <c r="C62" s="252"/>
      <c r="D62" s="254"/>
      <c r="E62" s="254"/>
      <c r="F62" s="254"/>
      <c r="G62" s="254"/>
    </row>
    <row r="63" spans="2:20" ht="54" customHeight="1">
      <c r="B63" s="243">
        <v>7</v>
      </c>
      <c r="C63" s="395" t="str">
        <f>'[1]Candidate Ratings'!C16</f>
        <v>Kultúrny a sociálny kontext (sociálno-kultúrna zložitosť): ukazovateľ opisuje zložitosť vyplývajúcu z rozvoja sociálnej kultúry. Môžu zahŕňať rozhrania s účastníkmi, zainteresovanými stranami alebo organizáciami z rôznych sociálno-kultúrnych prostredí.</v>
      </c>
      <c r="D63" s="395"/>
      <c r="E63" s="395"/>
      <c r="F63" s="395"/>
      <c r="G63" s="395"/>
    </row>
    <row r="64" spans="2:20" ht="30" customHeight="1">
      <c r="B64" s="245"/>
      <c r="C64" s="246" t="s">
        <v>383</v>
      </c>
      <c r="D64" s="247" t="s">
        <v>355</v>
      </c>
      <c r="E64" s="247" t="s">
        <v>384</v>
      </c>
      <c r="F64" s="247" t="s">
        <v>273</v>
      </c>
      <c r="G64" s="247" t="s">
        <v>189</v>
      </c>
      <c r="H64" s="290"/>
      <c r="I64" s="290"/>
      <c r="J64" s="290"/>
      <c r="K64" s="290"/>
      <c r="L64" s="290"/>
      <c r="M64" s="290"/>
      <c r="N64" s="290"/>
      <c r="O64" s="290"/>
      <c r="P64" s="290"/>
      <c r="Q64" s="290"/>
      <c r="R64" s="290"/>
      <c r="S64" s="290"/>
      <c r="T64" s="248"/>
    </row>
    <row r="65" spans="2:20" ht="30" customHeight="1">
      <c r="B65" s="245"/>
      <c r="C65" s="246" t="s">
        <v>385</v>
      </c>
      <c r="D65" s="247" t="s">
        <v>355</v>
      </c>
      <c r="E65" s="247" t="s">
        <v>384</v>
      </c>
      <c r="F65" s="247" t="s">
        <v>273</v>
      </c>
      <c r="G65" s="247" t="s">
        <v>189</v>
      </c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  <c r="T65" s="248"/>
    </row>
    <row r="66" spans="2:20" ht="30" customHeight="1">
      <c r="B66" s="245"/>
      <c r="C66" s="246" t="s">
        <v>389</v>
      </c>
      <c r="D66" s="247" t="s">
        <v>283</v>
      </c>
      <c r="E66" s="247" t="s">
        <v>284</v>
      </c>
      <c r="F66" s="247" t="s">
        <v>203</v>
      </c>
      <c r="G66" s="247" t="s">
        <v>358</v>
      </c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48"/>
    </row>
    <row r="67" spans="2:20" ht="30" customHeight="1">
      <c r="B67" s="245"/>
      <c r="C67" s="246" t="s">
        <v>390</v>
      </c>
      <c r="D67" s="247" t="s">
        <v>283</v>
      </c>
      <c r="E67" s="247" t="s">
        <v>284</v>
      </c>
      <c r="F67" s="247" t="s">
        <v>203</v>
      </c>
      <c r="G67" s="247" t="s">
        <v>446</v>
      </c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  <c r="S67" s="290"/>
      <c r="T67" s="248"/>
    </row>
    <row r="68" spans="2:20" ht="30" customHeight="1">
      <c r="B68" s="245"/>
      <c r="C68" s="246" t="s">
        <v>392</v>
      </c>
      <c r="D68" s="247" t="s">
        <v>355</v>
      </c>
      <c r="E68" s="247" t="s">
        <v>384</v>
      </c>
      <c r="F68" s="247" t="s">
        <v>273</v>
      </c>
      <c r="G68" s="247" t="s">
        <v>189</v>
      </c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  <c r="T68" s="248"/>
    </row>
    <row r="69" spans="2:20" s="250" customFormat="1" ht="24" customHeight="1">
      <c r="G69" s="250" t="s">
        <v>162</v>
      </c>
      <c r="H69" s="251" t="str">
        <f t="shared" ref="H69:S69" si="6">IF(SUM(H64:H68)=0,"",AVERAGE(H64:H68))</f>
        <v/>
      </c>
      <c r="I69" s="251" t="str">
        <f t="shared" si="6"/>
        <v/>
      </c>
      <c r="J69" s="251" t="str">
        <f t="shared" si="6"/>
        <v/>
      </c>
      <c r="K69" s="251" t="str">
        <f t="shared" si="6"/>
        <v/>
      </c>
      <c r="L69" s="251" t="str">
        <f t="shared" si="6"/>
        <v/>
      </c>
      <c r="M69" s="251" t="str">
        <f t="shared" si="6"/>
        <v/>
      </c>
      <c r="N69" s="251" t="str">
        <f t="shared" si="6"/>
        <v/>
      </c>
      <c r="O69" s="251" t="str">
        <f t="shared" si="6"/>
        <v/>
      </c>
      <c r="P69" s="251" t="str">
        <f t="shared" si="6"/>
        <v/>
      </c>
      <c r="Q69" s="251" t="str">
        <f t="shared" si="6"/>
        <v/>
      </c>
      <c r="R69" s="251" t="str">
        <f t="shared" si="6"/>
        <v/>
      </c>
      <c r="S69" s="251" t="str">
        <f t="shared" si="6"/>
        <v/>
      </c>
    </row>
    <row r="70" spans="2:20" ht="24" customHeight="1">
      <c r="C70" s="252"/>
      <c r="D70" s="253"/>
      <c r="E70" s="253"/>
      <c r="F70" s="253"/>
      <c r="G70" s="273" t="s">
        <v>163</v>
      </c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0"/>
    </row>
    <row r="71" spans="2:20">
      <c r="C71" s="252"/>
      <c r="D71" s="254"/>
      <c r="E71" s="254"/>
      <c r="F71" s="254"/>
      <c r="G71" s="254"/>
    </row>
    <row r="72" spans="2:20" ht="54.95" customHeight="1">
      <c r="B72" s="243">
        <v>8</v>
      </c>
      <c r="C72" s="395" t="str">
        <f>'[1]Candidate Ratings'!C17</f>
        <v>Vedenie, tímová práca a rozhodnutia (komplexnosť súvisiaca s tímom): ukazovateľ opisuje požiadavky na riadenie/vedenie ľudí v rámci projektu. Zameriava sa na zložitosť vyplývajúcu zo vzťahu s tímom (tímami) a ich vyspelosťou, a teda vízie, usmernenia a riadenia, ktoré tím vyžaduje, aby zrealizoval projekt.</v>
      </c>
      <c r="D72" s="395"/>
      <c r="E72" s="395"/>
      <c r="F72" s="395"/>
      <c r="G72" s="395"/>
    </row>
    <row r="73" spans="2:20" ht="30" customHeight="1">
      <c r="B73" s="245"/>
      <c r="C73" s="246" t="s">
        <v>394</v>
      </c>
      <c r="D73" s="247" t="s">
        <v>290</v>
      </c>
      <c r="E73" s="247" t="s">
        <v>291</v>
      </c>
      <c r="F73" s="247" t="s">
        <v>292</v>
      </c>
      <c r="G73" s="247" t="s">
        <v>447</v>
      </c>
      <c r="H73" s="290"/>
      <c r="I73" s="290"/>
      <c r="J73" s="290"/>
      <c r="K73" s="290"/>
      <c r="L73" s="290"/>
      <c r="M73" s="290"/>
      <c r="N73" s="290"/>
      <c r="O73" s="290"/>
      <c r="P73" s="290"/>
      <c r="Q73" s="290"/>
      <c r="R73" s="290"/>
      <c r="S73" s="290"/>
      <c r="T73" s="248"/>
    </row>
    <row r="74" spans="2:20" ht="30" customHeight="1">
      <c r="B74" s="245"/>
      <c r="C74" s="246" t="s">
        <v>396</v>
      </c>
      <c r="D74" s="247" t="s">
        <v>430</v>
      </c>
      <c r="E74" s="247" t="s">
        <v>145</v>
      </c>
      <c r="F74" s="247" t="s">
        <v>144</v>
      </c>
      <c r="G74" s="247" t="s">
        <v>143</v>
      </c>
      <c r="H74" s="290"/>
      <c r="I74" s="290"/>
      <c r="J74" s="290"/>
      <c r="K74" s="290"/>
      <c r="L74" s="290"/>
      <c r="M74" s="290"/>
      <c r="N74" s="290"/>
      <c r="O74" s="290"/>
      <c r="P74" s="290"/>
      <c r="Q74" s="290"/>
      <c r="R74" s="290"/>
      <c r="S74" s="290"/>
      <c r="T74" s="248"/>
    </row>
    <row r="75" spans="2:20" ht="30" customHeight="1">
      <c r="B75" s="245"/>
      <c r="C75" s="246" t="s">
        <v>397</v>
      </c>
      <c r="D75" s="247" t="s">
        <v>300</v>
      </c>
      <c r="E75" s="247" t="s">
        <v>301</v>
      </c>
      <c r="F75" s="247" t="s">
        <v>302</v>
      </c>
      <c r="G75" s="247" t="s">
        <v>303</v>
      </c>
      <c r="H75" s="290"/>
      <c r="I75" s="290"/>
      <c r="J75" s="290"/>
      <c r="K75" s="290"/>
      <c r="L75" s="290"/>
      <c r="M75" s="290"/>
      <c r="N75" s="290"/>
      <c r="O75" s="290"/>
      <c r="P75" s="290"/>
      <c r="Q75" s="290"/>
      <c r="R75" s="290"/>
      <c r="S75" s="290"/>
      <c r="T75" s="248"/>
    </row>
    <row r="76" spans="2:20" s="250" customFormat="1" ht="24" customHeight="1">
      <c r="G76" s="250" t="s">
        <v>162</v>
      </c>
      <c r="H76" s="251" t="str">
        <f t="shared" ref="H76:S76" si="7">IF(SUM(H73:H75)=0,"",AVERAGE(H73:H75))</f>
        <v/>
      </c>
      <c r="I76" s="251" t="str">
        <f t="shared" si="7"/>
        <v/>
      </c>
      <c r="J76" s="251" t="str">
        <f t="shared" si="7"/>
        <v/>
      </c>
      <c r="K76" s="251" t="str">
        <f t="shared" si="7"/>
        <v/>
      </c>
      <c r="L76" s="251" t="str">
        <f t="shared" si="7"/>
        <v/>
      </c>
      <c r="M76" s="251" t="str">
        <f t="shared" si="7"/>
        <v/>
      </c>
      <c r="N76" s="251" t="str">
        <f t="shared" si="7"/>
        <v/>
      </c>
      <c r="O76" s="251" t="str">
        <f t="shared" si="7"/>
        <v/>
      </c>
      <c r="P76" s="251" t="str">
        <f t="shared" si="7"/>
        <v/>
      </c>
      <c r="Q76" s="251" t="str">
        <f t="shared" si="7"/>
        <v/>
      </c>
      <c r="R76" s="251" t="str">
        <f t="shared" si="7"/>
        <v/>
      </c>
      <c r="S76" s="251" t="str">
        <f t="shared" si="7"/>
        <v/>
      </c>
    </row>
    <row r="77" spans="2:20" ht="24" customHeight="1">
      <c r="C77" s="252"/>
      <c r="D77" s="253"/>
      <c r="E77" s="253"/>
      <c r="F77" s="253"/>
      <c r="G77" s="273" t="s">
        <v>163</v>
      </c>
      <c r="H77" s="290"/>
      <c r="I77" s="290"/>
      <c r="J77" s="290"/>
      <c r="K77" s="290"/>
      <c r="L77" s="290"/>
      <c r="M77" s="290"/>
      <c r="N77" s="290"/>
      <c r="O77" s="290"/>
      <c r="P77" s="290"/>
      <c r="Q77" s="290"/>
      <c r="R77" s="290"/>
      <c r="S77" s="290"/>
    </row>
    <row r="78" spans="2:20">
      <c r="C78" s="252"/>
      <c r="D78" s="254"/>
      <c r="E78" s="254"/>
      <c r="F78" s="254"/>
      <c r="G78" s="254"/>
    </row>
    <row r="79" spans="2:20" ht="68.25" customHeight="1">
      <c r="B79" s="243">
        <v>9</v>
      </c>
      <c r="C79" s="395" t="str">
        <f>'[1]Candidate Ratings'!C18</f>
        <v>Stupeň inovácie a všeobecné podmienky (zložitosť súvisiaca s inováciami): ukazovateľ opisuje zložitosť vyplývajúcu zo stupňa technickej inovácie projektu, programu alebo portfólia. Tento ukazovateľ sa môže zamerať na vzdelávanie a súvisiacu vynaliezavosť potrebnú na inováciu a / alebo na prácu s neznámymi výsledkami, prístupmi, procesmi, nástrojmi a / alebo metódami.</v>
      </c>
      <c r="D79" s="395"/>
      <c r="E79" s="395"/>
      <c r="F79" s="395"/>
      <c r="G79" s="395"/>
    </row>
    <row r="80" spans="2:20" ht="30" customHeight="1">
      <c r="B80" s="245"/>
      <c r="C80" s="246" t="s">
        <v>399</v>
      </c>
      <c r="D80" s="247" t="s">
        <v>165</v>
      </c>
      <c r="E80" s="247" t="s">
        <v>166</v>
      </c>
      <c r="F80" s="247" t="s">
        <v>349</v>
      </c>
      <c r="G80" s="247" t="s">
        <v>350</v>
      </c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48"/>
    </row>
    <row r="81" spans="2:20" ht="30" customHeight="1">
      <c r="B81" s="245"/>
      <c r="C81" s="246"/>
      <c r="D81" s="261"/>
      <c r="E81" s="261"/>
      <c r="F81" s="261"/>
      <c r="G81" s="261"/>
      <c r="H81" s="290"/>
      <c r="I81" s="290"/>
      <c r="J81" s="290"/>
      <c r="K81" s="290"/>
      <c r="L81" s="290"/>
      <c r="M81" s="290"/>
      <c r="N81" s="290"/>
      <c r="O81" s="290"/>
      <c r="P81" s="290"/>
      <c r="Q81" s="290"/>
      <c r="R81" s="290"/>
      <c r="S81" s="290"/>
      <c r="T81" s="248"/>
    </row>
    <row r="82" spans="2:20" s="250" customFormat="1" ht="24" customHeight="1">
      <c r="G82" s="250" t="s">
        <v>162</v>
      </c>
      <c r="H82" s="251" t="str">
        <f t="shared" ref="H82:S82" si="8">IF(SUM(H80:H81)=0,"",AVERAGE(H80:H81))</f>
        <v/>
      </c>
      <c r="I82" s="251" t="str">
        <f t="shared" si="8"/>
        <v/>
      </c>
      <c r="J82" s="251" t="str">
        <f t="shared" si="8"/>
        <v/>
      </c>
      <c r="K82" s="251" t="str">
        <f t="shared" si="8"/>
        <v/>
      </c>
      <c r="L82" s="251" t="str">
        <f t="shared" si="8"/>
        <v/>
      </c>
      <c r="M82" s="251" t="str">
        <f t="shared" si="8"/>
        <v/>
      </c>
      <c r="N82" s="251" t="str">
        <f t="shared" si="8"/>
        <v/>
      </c>
      <c r="O82" s="251" t="str">
        <f t="shared" si="8"/>
        <v/>
      </c>
      <c r="P82" s="251" t="str">
        <f t="shared" si="8"/>
        <v/>
      </c>
      <c r="Q82" s="251" t="str">
        <f t="shared" si="8"/>
        <v/>
      </c>
      <c r="R82" s="251" t="str">
        <f t="shared" si="8"/>
        <v/>
      </c>
      <c r="S82" s="251" t="str">
        <f t="shared" si="8"/>
        <v/>
      </c>
    </row>
    <row r="83" spans="2:20" ht="24" customHeight="1">
      <c r="C83" s="252"/>
      <c r="D83" s="253"/>
      <c r="E83" s="253"/>
      <c r="F83" s="253"/>
      <c r="G83" s="273" t="s">
        <v>163</v>
      </c>
      <c r="H83" s="290"/>
      <c r="I83" s="290"/>
      <c r="J83" s="290"/>
      <c r="K83" s="290"/>
      <c r="L83" s="290"/>
      <c r="M83" s="290"/>
      <c r="N83" s="290"/>
      <c r="O83" s="290"/>
      <c r="P83" s="290"/>
      <c r="Q83" s="290"/>
      <c r="R83" s="290"/>
      <c r="S83" s="290"/>
    </row>
    <row r="84" spans="2:20">
      <c r="C84" s="252"/>
      <c r="D84" s="254"/>
      <c r="E84" s="254"/>
      <c r="F84" s="254"/>
      <c r="G84" s="254"/>
    </row>
    <row r="85" spans="2:20" ht="57" customHeight="1">
      <c r="B85" s="243">
        <v>10</v>
      </c>
      <c r="C85" s="395" t="str">
        <f>'[1]Candidate Ratings'!C19</f>
        <v>Miera koordinácie (zložitosť súvisiaca s autonómiou): ukazovateľ opisuje rozsah autonómie a zodpovednosti, ktorú manažér projektu poskytol alebo preukázal. Zameriava sa na koordináciu, komunikáciu, podporu a ochranu záujmov projektu.</v>
      </c>
      <c r="D85" s="395"/>
      <c r="E85" s="395"/>
      <c r="F85" s="395"/>
      <c r="G85" s="395"/>
    </row>
    <row r="86" spans="2:20" ht="30" customHeight="1">
      <c r="B86" s="245"/>
      <c r="C86" s="246" t="s">
        <v>448</v>
      </c>
      <c r="D86" s="247" t="s">
        <v>430</v>
      </c>
      <c r="E86" s="247" t="s">
        <v>145</v>
      </c>
      <c r="F86" s="247" t="s">
        <v>144</v>
      </c>
      <c r="G86" s="247" t="s">
        <v>143</v>
      </c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48"/>
    </row>
    <row r="87" spans="2:20" ht="30" customHeight="1">
      <c r="B87" s="245"/>
      <c r="C87" s="249" t="s">
        <v>449</v>
      </c>
      <c r="D87" s="247" t="s">
        <v>430</v>
      </c>
      <c r="E87" s="247" t="s">
        <v>145</v>
      </c>
      <c r="F87" s="247" t="s">
        <v>144</v>
      </c>
      <c r="G87" s="247" t="s">
        <v>143</v>
      </c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48"/>
    </row>
    <row r="88" spans="2:20" ht="30" customHeight="1">
      <c r="B88" s="245"/>
      <c r="C88" s="246" t="s">
        <v>450</v>
      </c>
      <c r="D88" s="247" t="s">
        <v>430</v>
      </c>
      <c r="E88" s="247" t="s">
        <v>145</v>
      </c>
      <c r="F88" s="247" t="s">
        <v>144</v>
      </c>
      <c r="G88" s="247" t="s">
        <v>143</v>
      </c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48"/>
    </row>
    <row r="89" spans="2:20" s="250" customFormat="1" ht="24" customHeight="1">
      <c r="G89" s="250" t="s">
        <v>162</v>
      </c>
      <c r="H89" s="251" t="str">
        <f>IF(SUM(H86:H88)=0,"",AVERAGE(H86:H88))</f>
        <v/>
      </c>
      <c r="I89" s="251" t="str">
        <f t="shared" ref="I89:S89" si="9">IF(SUM(I86:I88)=0,"",AVERAGE(I86:I88))</f>
        <v/>
      </c>
      <c r="J89" s="251" t="str">
        <f t="shared" si="9"/>
        <v/>
      </c>
      <c r="K89" s="251" t="str">
        <f t="shared" si="9"/>
        <v/>
      </c>
      <c r="L89" s="251" t="str">
        <f t="shared" si="9"/>
        <v/>
      </c>
      <c r="M89" s="251" t="str">
        <f t="shared" si="9"/>
        <v/>
      </c>
      <c r="N89" s="251" t="str">
        <f t="shared" si="9"/>
        <v/>
      </c>
      <c r="O89" s="251" t="str">
        <f t="shared" si="9"/>
        <v/>
      </c>
      <c r="P89" s="251" t="str">
        <f t="shared" si="9"/>
        <v/>
      </c>
      <c r="Q89" s="251" t="str">
        <f t="shared" si="9"/>
        <v/>
      </c>
      <c r="R89" s="251" t="str">
        <f t="shared" si="9"/>
        <v/>
      </c>
      <c r="S89" s="251" t="str">
        <f t="shared" si="9"/>
        <v/>
      </c>
    </row>
    <row r="90" spans="2:20" ht="24" customHeight="1">
      <c r="C90" s="252"/>
      <c r="D90" s="253"/>
      <c r="E90" s="253"/>
      <c r="F90" s="253"/>
      <c r="G90" s="273" t="s">
        <v>163</v>
      </c>
      <c r="H90" s="290"/>
      <c r="I90" s="290"/>
      <c r="J90" s="290"/>
      <c r="K90" s="290"/>
      <c r="L90" s="290"/>
      <c r="M90" s="290"/>
      <c r="N90" s="290"/>
      <c r="O90" s="290"/>
      <c r="P90" s="290"/>
      <c r="Q90" s="290"/>
      <c r="R90" s="290"/>
      <c r="S90" s="290"/>
    </row>
    <row r="91" spans="2:20" ht="17.100000000000001" customHeight="1"/>
    <row r="92" spans="2:20" ht="17.100000000000001" customHeight="1">
      <c r="E92" s="269" t="s">
        <v>320</v>
      </c>
    </row>
    <row r="93" spans="2:20" ht="17.100000000000001" customHeight="1">
      <c r="F93" s="268" t="s">
        <v>321</v>
      </c>
      <c r="G93" s="241">
        <v>1</v>
      </c>
      <c r="H93" s="258" t="str">
        <f t="shared" ref="H93:S93" si="10">IF(H17="",H16,H17)</f>
        <v/>
      </c>
      <c r="I93" s="258" t="str">
        <f t="shared" si="10"/>
        <v/>
      </c>
      <c r="J93" s="258" t="str">
        <f t="shared" si="10"/>
        <v/>
      </c>
      <c r="K93" s="258" t="str">
        <f t="shared" si="10"/>
        <v/>
      </c>
      <c r="L93" s="258" t="str">
        <f t="shared" si="10"/>
        <v/>
      </c>
      <c r="M93" s="258" t="str">
        <f t="shared" si="10"/>
        <v/>
      </c>
      <c r="N93" s="258" t="str">
        <f t="shared" si="10"/>
        <v/>
      </c>
      <c r="O93" s="258" t="str">
        <f t="shared" si="10"/>
        <v/>
      </c>
      <c r="P93" s="258" t="str">
        <f t="shared" si="10"/>
        <v/>
      </c>
      <c r="Q93" s="258" t="str">
        <f t="shared" si="10"/>
        <v/>
      </c>
      <c r="R93" s="258" t="str">
        <f t="shared" si="10"/>
        <v/>
      </c>
      <c r="S93" s="258" t="str">
        <f t="shared" si="10"/>
        <v/>
      </c>
    </row>
    <row r="94" spans="2:20" ht="17.100000000000001" customHeight="1">
      <c r="F94" s="268" t="s">
        <v>321</v>
      </c>
      <c r="G94" s="241">
        <f>1+G93</f>
        <v>2</v>
      </c>
      <c r="H94" s="258" t="str">
        <f t="shared" ref="H94:S94" si="11">IF(H26="",H25,H26)</f>
        <v/>
      </c>
      <c r="I94" s="258" t="str">
        <f t="shared" si="11"/>
        <v/>
      </c>
      <c r="J94" s="258" t="str">
        <f t="shared" si="11"/>
        <v/>
      </c>
      <c r="K94" s="258" t="str">
        <f t="shared" si="11"/>
        <v/>
      </c>
      <c r="L94" s="258" t="str">
        <f t="shared" si="11"/>
        <v/>
      </c>
      <c r="M94" s="258" t="str">
        <f t="shared" si="11"/>
        <v/>
      </c>
      <c r="N94" s="258" t="str">
        <f t="shared" si="11"/>
        <v/>
      </c>
      <c r="O94" s="258" t="str">
        <f t="shared" si="11"/>
        <v/>
      </c>
      <c r="P94" s="258" t="str">
        <f t="shared" si="11"/>
        <v/>
      </c>
      <c r="Q94" s="258" t="str">
        <f t="shared" si="11"/>
        <v/>
      </c>
      <c r="R94" s="258" t="str">
        <f t="shared" si="11"/>
        <v/>
      </c>
      <c r="S94" s="258" t="str">
        <f t="shared" si="11"/>
        <v/>
      </c>
    </row>
    <row r="95" spans="2:20" ht="17.100000000000001" customHeight="1">
      <c r="F95" s="268" t="s">
        <v>321</v>
      </c>
      <c r="G95" s="241">
        <f t="shared" ref="G95:G102" si="12">1+G94</f>
        <v>3</v>
      </c>
      <c r="H95" s="258" t="str">
        <f t="shared" ref="H95:S95" si="13">IF(H34="",H33,H34)</f>
        <v/>
      </c>
      <c r="I95" s="258" t="str">
        <f t="shared" si="13"/>
        <v/>
      </c>
      <c r="J95" s="258" t="str">
        <f t="shared" si="13"/>
        <v/>
      </c>
      <c r="K95" s="258" t="str">
        <f t="shared" si="13"/>
        <v/>
      </c>
      <c r="L95" s="258" t="str">
        <f t="shared" si="13"/>
        <v/>
      </c>
      <c r="M95" s="258" t="str">
        <f t="shared" si="13"/>
        <v/>
      </c>
      <c r="N95" s="258" t="str">
        <f t="shared" si="13"/>
        <v/>
      </c>
      <c r="O95" s="258" t="str">
        <f t="shared" si="13"/>
        <v/>
      </c>
      <c r="P95" s="258" t="str">
        <f t="shared" si="13"/>
        <v/>
      </c>
      <c r="Q95" s="258" t="str">
        <f t="shared" si="13"/>
        <v/>
      </c>
      <c r="R95" s="258" t="str">
        <f t="shared" si="13"/>
        <v/>
      </c>
      <c r="S95" s="258" t="str">
        <f t="shared" si="13"/>
        <v/>
      </c>
    </row>
    <row r="96" spans="2:20" ht="17.100000000000001" customHeight="1">
      <c r="F96" s="268" t="s">
        <v>321</v>
      </c>
      <c r="G96" s="241">
        <f t="shared" si="12"/>
        <v>4</v>
      </c>
      <c r="H96" s="258" t="str">
        <f t="shared" ref="H96:S96" si="14">IF(H43="",H42,H43)</f>
        <v/>
      </c>
      <c r="I96" s="258" t="str">
        <f t="shared" si="14"/>
        <v/>
      </c>
      <c r="J96" s="258" t="str">
        <f t="shared" si="14"/>
        <v/>
      </c>
      <c r="K96" s="258" t="str">
        <f t="shared" si="14"/>
        <v/>
      </c>
      <c r="L96" s="258" t="str">
        <f t="shared" si="14"/>
        <v/>
      </c>
      <c r="M96" s="258" t="str">
        <f t="shared" si="14"/>
        <v/>
      </c>
      <c r="N96" s="258" t="str">
        <f t="shared" si="14"/>
        <v/>
      </c>
      <c r="O96" s="258" t="str">
        <f t="shared" si="14"/>
        <v/>
      </c>
      <c r="P96" s="258" t="str">
        <f t="shared" si="14"/>
        <v/>
      </c>
      <c r="Q96" s="258" t="str">
        <f t="shared" si="14"/>
        <v/>
      </c>
      <c r="R96" s="258" t="str">
        <f t="shared" si="14"/>
        <v/>
      </c>
      <c r="S96" s="258" t="str">
        <f t="shared" si="14"/>
        <v/>
      </c>
    </row>
    <row r="97" spans="3:19" ht="17.100000000000001" customHeight="1">
      <c r="F97" s="268" t="s">
        <v>321</v>
      </c>
      <c r="G97" s="241">
        <f t="shared" si="12"/>
        <v>5</v>
      </c>
      <c r="H97" s="258" t="str">
        <f t="shared" ref="H97:S97" si="15">IF(H51="",H50,H51)</f>
        <v/>
      </c>
      <c r="I97" s="258" t="str">
        <f t="shared" si="15"/>
        <v/>
      </c>
      <c r="J97" s="258" t="str">
        <f t="shared" si="15"/>
        <v/>
      </c>
      <c r="K97" s="258" t="str">
        <f t="shared" si="15"/>
        <v/>
      </c>
      <c r="L97" s="258" t="str">
        <f t="shared" si="15"/>
        <v/>
      </c>
      <c r="M97" s="258" t="str">
        <f t="shared" si="15"/>
        <v/>
      </c>
      <c r="N97" s="258" t="str">
        <f t="shared" si="15"/>
        <v/>
      </c>
      <c r="O97" s="258" t="str">
        <f t="shared" si="15"/>
        <v/>
      </c>
      <c r="P97" s="258" t="str">
        <f t="shared" si="15"/>
        <v/>
      </c>
      <c r="Q97" s="258" t="str">
        <f t="shared" si="15"/>
        <v/>
      </c>
      <c r="R97" s="258" t="str">
        <f t="shared" si="15"/>
        <v/>
      </c>
      <c r="S97" s="258" t="str">
        <f t="shared" si="15"/>
        <v/>
      </c>
    </row>
    <row r="98" spans="3:19" ht="17.100000000000001" customHeight="1">
      <c r="F98" s="268" t="s">
        <v>321</v>
      </c>
      <c r="G98" s="241">
        <f t="shared" si="12"/>
        <v>6</v>
      </c>
      <c r="H98" s="258" t="str">
        <f t="shared" ref="H98:S98" si="16">IF(H61="",H60,H61)</f>
        <v/>
      </c>
      <c r="I98" s="258" t="str">
        <f t="shared" si="16"/>
        <v/>
      </c>
      <c r="J98" s="258" t="str">
        <f t="shared" si="16"/>
        <v/>
      </c>
      <c r="K98" s="258" t="str">
        <f t="shared" si="16"/>
        <v/>
      </c>
      <c r="L98" s="258" t="str">
        <f t="shared" si="16"/>
        <v/>
      </c>
      <c r="M98" s="258" t="str">
        <f t="shared" si="16"/>
        <v/>
      </c>
      <c r="N98" s="258" t="str">
        <f t="shared" si="16"/>
        <v/>
      </c>
      <c r="O98" s="258" t="str">
        <f t="shared" si="16"/>
        <v/>
      </c>
      <c r="P98" s="258" t="str">
        <f t="shared" si="16"/>
        <v/>
      </c>
      <c r="Q98" s="258" t="str">
        <f t="shared" si="16"/>
        <v/>
      </c>
      <c r="R98" s="258" t="str">
        <f t="shared" si="16"/>
        <v/>
      </c>
      <c r="S98" s="258" t="str">
        <f t="shared" si="16"/>
        <v/>
      </c>
    </row>
    <row r="99" spans="3:19" ht="17.100000000000001" customHeight="1">
      <c r="F99" s="268" t="s">
        <v>321</v>
      </c>
      <c r="G99" s="241">
        <f t="shared" si="12"/>
        <v>7</v>
      </c>
      <c r="H99" s="258" t="str">
        <f t="shared" ref="H99:S99" si="17">IF(H70="",H69,H70)</f>
        <v/>
      </c>
      <c r="I99" s="258" t="str">
        <f t="shared" si="17"/>
        <v/>
      </c>
      <c r="J99" s="258" t="str">
        <f t="shared" si="17"/>
        <v/>
      </c>
      <c r="K99" s="258" t="str">
        <f t="shared" si="17"/>
        <v/>
      </c>
      <c r="L99" s="258" t="str">
        <f t="shared" si="17"/>
        <v/>
      </c>
      <c r="M99" s="258" t="str">
        <f t="shared" si="17"/>
        <v/>
      </c>
      <c r="N99" s="258" t="str">
        <f t="shared" si="17"/>
        <v/>
      </c>
      <c r="O99" s="258" t="str">
        <f t="shared" si="17"/>
        <v/>
      </c>
      <c r="P99" s="258" t="str">
        <f t="shared" si="17"/>
        <v/>
      </c>
      <c r="Q99" s="258" t="str">
        <f t="shared" si="17"/>
        <v/>
      </c>
      <c r="R99" s="258" t="str">
        <f t="shared" si="17"/>
        <v/>
      </c>
      <c r="S99" s="258" t="str">
        <f t="shared" si="17"/>
        <v/>
      </c>
    </row>
    <row r="100" spans="3:19" ht="17.100000000000001" customHeight="1">
      <c r="F100" s="268" t="s">
        <v>321</v>
      </c>
      <c r="G100" s="241">
        <f t="shared" si="12"/>
        <v>8</v>
      </c>
      <c r="H100" s="258" t="str">
        <f t="shared" ref="H100:S100" si="18">IF(H77="",H76,H77)</f>
        <v/>
      </c>
      <c r="I100" s="258" t="str">
        <f t="shared" si="18"/>
        <v/>
      </c>
      <c r="J100" s="258" t="str">
        <f t="shared" si="18"/>
        <v/>
      </c>
      <c r="K100" s="258" t="str">
        <f t="shared" si="18"/>
        <v/>
      </c>
      <c r="L100" s="258" t="str">
        <f t="shared" si="18"/>
        <v/>
      </c>
      <c r="M100" s="258" t="str">
        <f t="shared" si="18"/>
        <v/>
      </c>
      <c r="N100" s="258" t="str">
        <f t="shared" si="18"/>
        <v/>
      </c>
      <c r="O100" s="258" t="str">
        <f t="shared" si="18"/>
        <v/>
      </c>
      <c r="P100" s="258" t="str">
        <f t="shared" si="18"/>
        <v/>
      </c>
      <c r="Q100" s="258" t="str">
        <f t="shared" si="18"/>
        <v/>
      </c>
      <c r="R100" s="258" t="str">
        <f t="shared" si="18"/>
        <v/>
      </c>
      <c r="S100" s="258" t="str">
        <f t="shared" si="18"/>
        <v/>
      </c>
    </row>
    <row r="101" spans="3:19" ht="17.100000000000001" customHeight="1">
      <c r="F101" s="268" t="s">
        <v>321</v>
      </c>
      <c r="G101" s="241">
        <f t="shared" si="12"/>
        <v>9</v>
      </c>
      <c r="H101" s="258" t="str">
        <f>IF(H83="",H82,H83)</f>
        <v/>
      </c>
      <c r="I101" s="258" t="str">
        <f t="shared" ref="I101:S101" si="19">IF(I83="",I82,I83)</f>
        <v/>
      </c>
      <c r="J101" s="258" t="str">
        <f t="shared" si="19"/>
        <v/>
      </c>
      <c r="K101" s="258" t="str">
        <f t="shared" si="19"/>
        <v/>
      </c>
      <c r="L101" s="258" t="str">
        <f t="shared" si="19"/>
        <v/>
      </c>
      <c r="M101" s="258" t="str">
        <f t="shared" si="19"/>
        <v/>
      </c>
      <c r="N101" s="258" t="str">
        <f t="shared" si="19"/>
        <v/>
      </c>
      <c r="O101" s="258" t="str">
        <f t="shared" si="19"/>
        <v/>
      </c>
      <c r="P101" s="258" t="str">
        <f t="shared" si="19"/>
        <v/>
      </c>
      <c r="Q101" s="258" t="str">
        <f t="shared" si="19"/>
        <v/>
      </c>
      <c r="R101" s="258" t="str">
        <f t="shared" si="19"/>
        <v/>
      </c>
      <c r="S101" s="258" t="str">
        <f t="shared" si="19"/>
        <v/>
      </c>
    </row>
    <row r="102" spans="3:19" ht="17.100000000000001" customHeight="1">
      <c r="F102" s="268" t="s">
        <v>321</v>
      </c>
      <c r="G102" s="241">
        <f t="shared" si="12"/>
        <v>10</v>
      </c>
      <c r="H102" s="258" t="str">
        <f>IF(H90="",H89,H90)</f>
        <v/>
      </c>
      <c r="I102" s="258" t="str">
        <f t="shared" ref="I102:S102" si="20">IF(I90="",I89,I90)</f>
        <v/>
      </c>
      <c r="J102" s="258" t="str">
        <f t="shared" si="20"/>
        <v/>
      </c>
      <c r="K102" s="258" t="str">
        <f t="shared" si="20"/>
        <v/>
      </c>
      <c r="L102" s="258" t="str">
        <f t="shared" si="20"/>
        <v/>
      </c>
      <c r="M102" s="258" t="str">
        <f t="shared" si="20"/>
        <v/>
      </c>
      <c r="N102" s="258" t="str">
        <f t="shared" si="20"/>
        <v/>
      </c>
      <c r="O102" s="258" t="str">
        <f t="shared" si="20"/>
        <v/>
      </c>
      <c r="P102" s="258" t="str">
        <f t="shared" si="20"/>
        <v/>
      </c>
      <c r="Q102" s="258" t="str">
        <f t="shared" si="20"/>
        <v/>
      </c>
      <c r="R102" s="258" t="str">
        <f t="shared" si="20"/>
        <v/>
      </c>
      <c r="S102" s="258" t="str">
        <f t="shared" si="20"/>
        <v/>
      </c>
    </row>
    <row r="103" spans="3:19" ht="17.100000000000001" customHeight="1">
      <c r="C103" s="20" t="s">
        <v>92</v>
      </c>
      <c r="D103" s="241" t="str">
        <f>IF($F$4="A",3.2,IF($F$4="B",2.5,IF($F$4="C",1.6,"")))</f>
        <v/>
      </c>
      <c r="H103" s="259">
        <f>SUM(H93:H102)/10</f>
        <v>0</v>
      </c>
      <c r="I103" s="259">
        <f t="shared" ref="I103:S103" si="21">SUM(I93:I102)/10</f>
        <v>0</v>
      </c>
      <c r="J103" s="259">
        <f t="shared" si="21"/>
        <v>0</v>
      </c>
      <c r="K103" s="259">
        <f t="shared" si="21"/>
        <v>0</v>
      </c>
      <c r="L103" s="259">
        <f t="shared" si="21"/>
        <v>0</v>
      </c>
      <c r="M103" s="259">
        <f t="shared" si="21"/>
        <v>0</v>
      </c>
      <c r="N103" s="259">
        <f t="shared" si="21"/>
        <v>0</v>
      </c>
      <c r="O103" s="259">
        <f t="shared" si="21"/>
        <v>0</v>
      </c>
      <c r="P103" s="259">
        <f t="shared" si="21"/>
        <v>0</v>
      </c>
      <c r="Q103" s="259">
        <f t="shared" si="21"/>
        <v>0</v>
      </c>
      <c r="R103" s="259">
        <f t="shared" si="21"/>
        <v>0</v>
      </c>
      <c r="S103" s="259">
        <f t="shared" si="21"/>
        <v>0</v>
      </c>
    </row>
    <row r="104" spans="3:19" ht="17.100000000000001" customHeight="1">
      <c r="H104" s="259" t="str">
        <f t="shared" ref="H104:S104" si="22">IF(H103&gt;$D$103,"OK","")</f>
        <v/>
      </c>
      <c r="I104" s="259" t="str">
        <f t="shared" si="22"/>
        <v/>
      </c>
      <c r="J104" s="259" t="str">
        <f t="shared" si="22"/>
        <v/>
      </c>
      <c r="K104" s="259" t="str">
        <f t="shared" si="22"/>
        <v/>
      </c>
      <c r="L104" s="259" t="str">
        <f t="shared" si="22"/>
        <v/>
      </c>
      <c r="M104" s="259" t="str">
        <f t="shared" si="22"/>
        <v/>
      </c>
      <c r="N104" s="259" t="str">
        <f t="shared" si="22"/>
        <v/>
      </c>
      <c r="O104" s="259" t="str">
        <f t="shared" si="22"/>
        <v/>
      </c>
      <c r="P104" s="259" t="str">
        <f t="shared" si="22"/>
        <v/>
      </c>
      <c r="Q104" s="259" t="str">
        <f t="shared" si="22"/>
        <v/>
      </c>
      <c r="R104" s="259" t="str">
        <f t="shared" si="22"/>
        <v/>
      </c>
      <c r="S104" s="259" t="str">
        <f t="shared" si="22"/>
        <v/>
      </c>
    </row>
    <row r="105" spans="3:19" ht="17.100000000000001" customHeight="1"/>
    <row r="106" spans="3:19" ht="17.100000000000001" customHeight="1">
      <c r="C106" s="260">
        <f>[1]Instructions!B20</f>
        <v>0</v>
      </c>
    </row>
    <row r="107" spans="3:19" ht="17.100000000000001" customHeight="1"/>
    <row r="108" spans="3:19" ht="17.100000000000001" customHeight="1"/>
    <row r="109" spans="3:19" ht="17.100000000000001" customHeight="1"/>
    <row r="110" spans="3:19" ht="17.100000000000001" customHeight="1"/>
    <row r="111" spans="3:19" ht="17.100000000000001" customHeight="1"/>
    <row r="112" spans="3:19" ht="17.100000000000001" customHeight="1"/>
    <row r="113" spans="3:20" ht="17.100000000000001" customHeight="1"/>
    <row r="114" spans="3:20" ht="17.100000000000001" customHeight="1"/>
    <row r="115" spans="3:20" ht="17.100000000000001" customHeight="1"/>
    <row r="116" spans="3:20" ht="17.100000000000001" customHeight="1"/>
    <row r="117" spans="3:20" ht="17.100000000000001" customHeight="1"/>
    <row r="118" spans="3:20" ht="17.100000000000001" customHeight="1"/>
    <row r="119" spans="3:20" ht="17.100000000000001" customHeight="1"/>
    <row r="120" spans="3:20" ht="17.100000000000001" customHeight="1"/>
    <row r="121" spans="3:20" s="239" customFormat="1" ht="17.100000000000001" customHeight="1">
      <c r="C121" s="240"/>
      <c r="D121" s="240"/>
      <c r="E121" s="240"/>
      <c r="F121" s="240"/>
      <c r="G121" s="240"/>
      <c r="H121" s="241"/>
      <c r="I121" s="241"/>
      <c r="J121" s="241"/>
      <c r="K121" s="241"/>
      <c r="L121" s="241"/>
      <c r="M121" s="241"/>
      <c r="N121" s="241"/>
      <c r="O121" s="241"/>
      <c r="P121" s="241"/>
      <c r="Q121" s="241"/>
      <c r="R121" s="241"/>
      <c r="S121" s="241"/>
      <c r="T121" s="240"/>
    </row>
    <row r="122" spans="3:20" s="239" customFormat="1" ht="17.100000000000001" customHeight="1">
      <c r="C122" s="240"/>
      <c r="D122" s="240"/>
      <c r="E122" s="240"/>
      <c r="F122" s="240"/>
      <c r="G122" s="240"/>
      <c r="H122" s="241"/>
      <c r="I122" s="241"/>
      <c r="J122" s="241"/>
      <c r="K122" s="241"/>
      <c r="L122" s="241"/>
      <c r="M122" s="241"/>
      <c r="N122" s="241"/>
      <c r="O122" s="241"/>
      <c r="P122" s="241"/>
      <c r="Q122" s="241"/>
      <c r="R122" s="241"/>
      <c r="S122" s="241"/>
      <c r="T122" s="240"/>
    </row>
    <row r="123" spans="3:20" s="239" customFormat="1" ht="17.100000000000001" customHeight="1">
      <c r="C123" s="240"/>
      <c r="D123" s="240"/>
      <c r="E123" s="240"/>
      <c r="F123" s="240"/>
      <c r="G123" s="240"/>
      <c r="H123" s="241"/>
      <c r="I123" s="241"/>
      <c r="J123" s="241"/>
      <c r="K123" s="241"/>
      <c r="L123" s="241"/>
      <c r="M123" s="241"/>
      <c r="N123" s="241"/>
      <c r="O123" s="241"/>
      <c r="P123" s="241"/>
      <c r="Q123" s="241"/>
      <c r="R123" s="241"/>
      <c r="S123" s="241"/>
      <c r="T123" s="240"/>
    </row>
    <row r="124" spans="3:20" s="239" customFormat="1" ht="17.100000000000001" customHeight="1">
      <c r="C124" s="240"/>
      <c r="D124" s="240"/>
      <c r="E124" s="240"/>
      <c r="F124" s="240"/>
      <c r="G124" s="240"/>
      <c r="H124" s="241"/>
      <c r="I124" s="241"/>
      <c r="J124" s="241"/>
      <c r="K124" s="241"/>
      <c r="L124" s="241"/>
      <c r="M124" s="241"/>
      <c r="N124" s="241"/>
      <c r="O124" s="241"/>
      <c r="P124" s="241"/>
      <c r="Q124" s="241"/>
      <c r="R124" s="241"/>
      <c r="S124" s="241"/>
      <c r="T124" s="240"/>
    </row>
    <row r="125" spans="3:20" s="239" customFormat="1" ht="17.100000000000001" customHeight="1">
      <c r="C125" s="240"/>
      <c r="D125" s="240"/>
      <c r="E125" s="240"/>
      <c r="F125" s="240"/>
      <c r="G125" s="240"/>
      <c r="H125" s="241"/>
      <c r="I125" s="241"/>
      <c r="J125" s="241"/>
      <c r="K125" s="241"/>
      <c r="L125" s="241"/>
      <c r="M125" s="241"/>
      <c r="N125" s="241"/>
      <c r="O125" s="241"/>
      <c r="P125" s="241"/>
      <c r="Q125" s="241"/>
      <c r="R125" s="241"/>
      <c r="S125" s="241"/>
      <c r="T125" s="240"/>
    </row>
    <row r="126" spans="3:20" s="239" customFormat="1" ht="17.100000000000001" customHeight="1">
      <c r="C126" s="240"/>
      <c r="D126" s="240"/>
      <c r="E126" s="240"/>
      <c r="F126" s="240"/>
      <c r="G126" s="240"/>
      <c r="H126" s="241"/>
      <c r="I126" s="241"/>
      <c r="J126" s="241"/>
      <c r="K126" s="241"/>
      <c r="L126" s="241"/>
      <c r="M126" s="241"/>
      <c r="N126" s="241"/>
      <c r="O126" s="241"/>
      <c r="P126" s="241"/>
      <c r="Q126" s="241"/>
      <c r="R126" s="241"/>
      <c r="S126" s="241"/>
      <c r="T126" s="240"/>
    </row>
    <row r="127" spans="3:20" s="239" customFormat="1" ht="17.100000000000001" customHeight="1">
      <c r="C127" s="240"/>
      <c r="D127" s="240"/>
      <c r="E127" s="240"/>
      <c r="F127" s="240"/>
      <c r="G127" s="240"/>
      <c r="H127" s="241"/>
      <c r="I127" s="241"/>
      <c r="J127" s="241"/>
      <c r="K127" s="241"/>
      <c r="L127" s="241"/>
      <c r="M127" s="241"/>
      <c r="N127" s="241"/>
      <c r="O127" s="241"/>
      <c r="P127" s="241"/>
      <c r="Q127" s="241"/>
      <c r="R127" s="241"/>
      <c r="S127" s="241"/>
      <c r="T127" s="240"/>
    </row>
    <row r="128" spans="3:20" s="239" customFormat="1" ht="17.100000000000001" customHeight="1">
      <c r="C128" s="240"/>
      <c r="D128" s="240"/>
      <c r="E128" s="240"/>
      <c r="F128" s="240"/>
      <c r="G128" s="240"/>
      <c r="H128" s="241"/>
      <c r="I128" s="241"/>
      <c r="J128" s="241"/>
      <c r="K128" s="241"/>
      <c r="L128" s="241"/>
      <c r="M128" s="241"/>
      <c r="N128" s="241"/>
      <c r="O128" s="241"/>
      <c r="P128" s="241"/>
      <c r="Q128" s="241"/>
      <c r="R128" s="241"/>
      <c r="S128" s="241"/>
      <c r="T128" s="240"/>
    </row>
    <row r="129" spans="3:20" s="239" customFormat="1" ht="17.100000000000001" customHeight="1">
      <c r="C129" s="240"/>
      <c r="D129" s="240"/>
      <c r="E129" s="240"/>
      <c r="F129" s="240"/>
      <c r="G129" s="240"/>
      <c r="H129" s="241"/>
      <c r="I129" s="241"/>
      <c r="J129" s="241"/>
      <c r="K129" s="241"/>
      <c r="L129" s="241"/>
      <c r="M129" s="241"/>
      <c r="N129" s="241"/>
      <c r="O129" s="241"/>
      <c r="P129" s="241"/>
      <c r="Q129" s="241"/>
      <c r="R129" s="241"/>
      <c r="S129" s="241"/>
      <c r="T129" s="240"/>
    </row>
    <row r="130" spans="3:20" s="239" customFormat="1" ht="17.100000000000001" customHeight="1">
      <c r="C130" s="240"/>
      <c r="D130" s="240"/>
      <c r="E130" s="240"/>
      <c r="F130" s="240"/>
      <c r="G130" s="240"/>
      <c r="H130" s="241"/>
      <c r="I130" s="241"/>
      <c r="J130" s="241"/>
      <c r="K130" s="241"/>
      <c r="L130" s="241"/>
      <c r="M130" s="241"/>
      <c r="N130" s="241"/>
      <c r="O130" s="241"/>
      <c r="P130" s="241"/>
      <c r="Q130" s="241"/>
      <c r="R130" s="241"/>
      <c r="S130" s="241"/>
      <c r="T130" s="240"/>
    </row>
    <row r="131" spans="3:20" s="239" customFormat="1" ht="17.100000000000001" customHeight="1">
      <c r="C131" s="240"/>
      <c r="D131" s="240"/>
      <c r="E131" s="240"/>
      <c r="F131" s="240"/>
      <c r="G131" s="240"/>
      <c r="H131" s="241"/>
      <c r="I131" s="241"/>
      <c r="J131" s="241"/>
      <c r="K131" s="241"/>
      <c r="L131" s="241"/>
      <c r="M131" s="241"/>
      <c r="N131" s="241"/>
      <c r="O131" s="241"/>
      <c r="P131" s="241"/>
      <c r="Q131" s="241"/>
      <c r="R131" s="241"/>
      <c r="S131" s="241"/>
      <c r="T131" s="240"/>
    </row>
    <row r="132" spans="3:20" s="239" customFormat="1" ht="17.100000000000001" customHeight="1">
      <c r="C132" s="240"/>
      <c r="D132" s="240"/>
      <c r="E132" s="240"/>
      <c r="F132" s="240"/>
      <c r="G132" s="240"/>
      <c r="H132" s="241"/>
      <c r="I132" s="241"/>
      <c r="J132" s="241"/>
      <c r="K132" s="241"/>
      <c r="L132" s="241"/>
      <c r="M132" s="241"/>
      <c r="N132" s="241"/>
      <c r="O132" s="241"/>
      <c r="P132" s="241"/>
      <c r="Q132" s="241"/>
      <c r="R132" s="241"/>
      <c r="S132" s="241"/>
      <c r="T132" s="240"/>
    </row>
    <row r="133" spans="3:20" s="239" customFormat="1" ht="17.100000000000001" customHeight="1">
      <c r="C133" s="240"/>
      <c r="D133" s="240"/>
      <c r="E133" s="240"/>
      <c r="F133" s="240"/>
      <c r="G133" s="240"/>
      <c r="H133" s="241"/>
      <c r="I133" s="241"/>
      <c r="J133" s="241"/>
      <c r="K133" s="241"/>
      <c r="L133" s="241"/>
      <c r="M133" s="241"/>
      <c r="N133" s="241"/>
      <c r="O133" s="241"/>
      <c r="P133" s="241"/>
      <c r="Q133" s="241"/>
      <c r="R133" s="241"/>
      <c r="S133" s="241"/>
      <c r="T133" s="240"/>
    </row>
    <row r="134" spans="3:20" s="239" customFormat="1" ht="17.100000000000001" customHeight="1">
      <c r="C134" s="240"/>
      <c r="D134" s="240"/>
      <c r="E134" s="240"/>
      <c r="F134" s="240"/>
      <c r="G134" s="240"/>
      <c r="H134" s="241"/>
      <c r="I134" s="241"/>
      <c r="J134" s="241"/>
      <c r="K134" s="241"/>
      <c r="L134" s="241"/>
      <c r="M134" s="241"/>
      <c r="N134" s="241"/>
      <c r="O134" s="241"/>
      <c r="P134" s="241"/>
      <c r="Q134" s="241"/>
      <c r="R134" s="241"/>
      <c r="S134" s="241"/>
      <c r="T134" s="240"/>
    </row>
    <row r="135" spans="3:20" s="239" customFormat="1" ht="17.100000000000001" customHeight="1">
      <c r="C135" s="240"/>
      <c r="D135" s="240"/>
      <c r="E135" s="240"/>
      <c r="F135" s="240"/>
      <c r="G135" s="240"/>
      <c r="H135" s="241"/>
      <c r="I135" s="241"/>
      <c r="J135" s="241"/>
      <c r="K135" s="241"/>
      <c r="L135" s="241"/>
      <c r="M135" s="241"/>
      <c r="N135" s="241"/>
      <c r="O135" s="241"/>
      <c r="P135" s="241"/>
      <c r="Q135" s="241"/>
      <c r="R135" s="241"/>
      <c r="S135" s="241"/>
      <c r="T135" s="240"/>
    </row>
    <row r="136" spans="3:20" s="239" customFormat="1" ht="17.100000000000001" customHeight="1">
      <c r="C136" s="240"/>
      <c r="D136" s="240"/>
      <c r="E136" s="240"/>
      <c r="F136" s="240"/>
      <c r="G136" s="240"/>
      <c r="H136" s="241"/>
      <c r="I136" s="241"/>
      <c r="J136" s="241"/>
      <c r="K136" s="241"/>
      <c r="L136" s="241"/>
      <c r="M136" s="241"/>
      <c r="N136" s="241"/>
      <c r="O136" s="241"/>
      <c r="P136" s="241"/>
      <c r="Q136" s="241"/>
      <c r="R136" s="241"/>
      <c r="S136" s="241"/>
      <c r="T136" s="240"/>
    </row>
    <row r="137" spans="3:20" s="239" customFormat="1" ht="17.100000000000001" customHeight="1">
      <c r="C137" s="240"/>
      <c r="D137" s="240"/>
      <c r="E137" s="240"/>
      <c r="F137" s="240"/>
      <c r="G137" s="240"/>
      <c r="H137" s="241"/>
      <c r="I137" s="241"/>
      <c r="J137" s="241"/>
      <c r="K137" s="241"/>
      <c r="L137" s="241"/>
      <c r="M137" s="241"/>
      <c r="N137" s="241"/>
      <c r="O137" s="241"/>
      <c r="P137" s="241"/>
      <c r="Q137" s="241"/>
      <c r="R137" s="241"/>
      <c r="S137" s="241"/>
      <c r="T137" s="240"/>
    </row>
    <row r="138" spans="3:20" s="239" customFormat="1" ht="17.100000000000001" customHeight="1">
      <c r="C138" s="240"/>
      <c r="D138" s="240"/>
      <c r="E138" s="240"/>
      <c r="F138" s="240"/>
      <c r="G138" s="240"/>
      <c r="H138" s="241"/>
      <c r="I138" s="241"/>
      <c r="J138" s="241"/>
      <c r="K138" s="241"/>
      <c r="L138" s="241"/>
      <c r="M138" s="241"/>
      <c r="N138" s="241"/>
      <c r="O138" s="241"/>
      <c r="P138" s="241"/>
      <c r="Q138" s="241"/>
      <c r="R138" s="241"/>
      <c r="S138" s="241"/>
      <c r="T138" s="240"/>
    </row>
    <row r="139" spans="3:20" s="239" customFormat="1" ht="17.100000000000001" customHeight="1">
      <c r="C139" s="240"/>
      <c r="D139" s="240"/>
      <c r="E139" s="240"/>
      <c r="F139" s="240"/>
      <c r="G139" s="240"/>
      <c r="H139" s="241"/>
      <c r="I139" s="241"/>
      <c r="J139" s="241"/>
      <c r="K139" s="241"/>
      <c r="L139" s="241"/>
      <c r="M139" s="241"/>
      <c r="N139" s="241"/>
      <c r="O139" s="241"/>
      <c r="P139" s="241"/>
      <c r="Q139" s="241"/>
      <c r="R139" s="241"/>
      <c r="S139" s="241"/>
      <c r="T139" s="240"/>
    </row>
    <row r="140" spans="3:20" s="239" customFormat="1" ht="17.100000000000001" customHeight="1">
      <c r="C140" s="240"/>
      <c r="D140" s="240"/>
      <c r="E140" s="240"/>
      <c r="F140" s="240"/>
      <c r="G140" s="240"/>
      <c r="H140" s="241"/>
      <c r="I140" s="241"/>
      <c r="J140" s="241"/>
      <c r="K140" s="241"/>
      <c r="L140" s="241"/>
      <c r="M140" s="241"/>
      <c r="N140" s="241"/>
      <c r="O140" s="241"/>
      <c r="P140" s="241"/>
      <c r="Q140" s="241"/>
      <c r="R140" s="241"/>
      <c r="S140" s="241"/>
      <c r="T140" s="240"/>
    </row>
  </sheetData>
  <sheetProtection selectLockedCells="1"/>
  <mergeCells count="19">
    <mergeCell ref="C85:G85"/>
    <mergeCell ref="T6:T7"/>
    <mergeCell ref="C8:G8"/>
    <mergeCell ref="C19:G19"/>
    <mergeCell ref="C28:G28"/>
    <mergeCell ref="C36:G36"/>
    <mergeCell ref="C45:G45"/>
    <mergeCell ref="C53:G53"/>
    <mergeCell ref="C63:G63"/>
    <mergeCell ref="C72:G72"/>
    <mergeCell ref="C79:G79"/>
    <mergeCell ref="F2:K2"/>
    <mergeCell ref="P2:S2"/>
    <mergeCell ref="P3:S3"/>
    <mergeCell ref="B6:B7"/>
    <mergeCell ref="C6:C7"/>
    <mergeCell ref="D6:G6"/>
    <mergeCell ref="H6:S6"/>
    <mergeCell ref="F3:L3"/>
  </mergeCells>
  <conditionalFormatting sqref="H104:S104">
    <cfRule type="cellIs" dxfId="17" priority="1" operator="equal">
      <formula>"OK"</formula>
    </cfRule>
  </conditionalFormatting>
  <dataValidations count="2">
    <dataValidation type="whole" allowBlank="1" showInputMessage="1" showErrorMessage="1" sqref="H73:S75 H80:S81 H51:S51 H43:S43 H90:S90 H83:S83 H77:S77 H70:S70 H61:S61 H34:S34 H26:S26 H17:S17 H86:S88 H64:S68 H54:S59 H46:S49 H37:S41 H29:S32 H20:S24 H9:S15" xr:uid="{00000000-0002-0000-0700-000000000000}">
      <formula1>1</formula1>
      <formula2>4</formula2>
    </dataValidation>
    <dataValidation allowBlank="1" showDropDown="1" showInputMessage="1" showErrorMessage="1" sqref="F4" xr:uid="{00000000-0002-0000-0700-000001000000}"/>
  </dataValidations>
  <pageMargins left="0.79000000000000015" right="0.79000000000000015" top="0.79000000000000015" bottom="0.79000000000000015" header="0.79000000000000015" footer="0.79000000000000015"/>
  <pageSetup paperSize="9" orientation="portrait" horizontalDpi="4294967292" verticalDpi="4294967292"/>
  <headerFooter>
    <oddFooter>&amp;L&amp;K000000IPMA ICR Handbook_x000D_&amp;KFF0000IPMA Internal Document&amp;C&amp;K000000&amp;P of &amp;N&amp;R&amp;K000000Management Complexity Ratings_x000D_v0.5, 30.05.2016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79998168889431442"/>
  </sheetPr>
  <dimension ref="A1:CB62"/>
  <sheetViews>
    <sheetView zoomScaleNormal="100" workbookViewId="0">
      <selection activeCell="H3" sqref="H3"/>
    </sheetView>
  </sheetViews>
  <sheetFormatPr defaultColWidth="2.7109375" defaultRowHeight="12.75"/>
  <cols>
    <col min="1" max="1" width="5.42578125" style="65" customWidth="1"/>
    <col min="2" max="2" width="12.5703125" style="65" customWidth="1"/>
    <col min="3" max="3" width="21.7109375" style="65" customWidth="1"/>
    <col min="4" max="4" width="17.28515625" style="65" customWidth="1"/>
    <col min="5" max="5" width="14" style="65" customWidth="1"/>
    <col min="6" max="6" width="15.28515625" style="65" customWidth="1"/>
    <col min="7" max="7" width="17.85546875" style="65" customWidth="1"/>
    <col min="8" max="8" width="19.28515625" style="65" customWidth="1"/>
    <col min="9" max="9" width="5.28515625" style="65" customWidth="1"/>
    <col min="10" max="10" width="3.7109375" style="65" bestFit="1" customWidth="1"/>
    <col min="11" max="11" width="4.28515625" style="65" customWidth="1"/>
    <col min="12" max="12" width="3.42578125" style="65" customWidth="1"/>
    <col min="13" max="20" width="2.85546875" style="65" bestFit="1" customWidth="1"/>
    <col min="21" max="32" width="2.85546875" style="65" customWidth="1"/>
    <col min="33" max="35" width="3" style="65" bestFit="1" customWidth="1"/>
    <col min="36" max="44" width="2.85546875" style="65" bestFit="1" customWidth="1"/>
    <col min="45" max="47" width="3" style="65" bestFit="1" customWidth="1"/>
    <col min="48" max="56" width="2.85546875" style="65" bestFit="1" customWidth="1"/>
    <col min="57" max="59" width="3" style="65" bestFit="1" customWidth="1"/>
    <col min="60" max="68" width="2.85546875" style="65" bestFit="1" customWidth="1"/>
    <col min="69" max="69" width="46.42578125" style="65" customWidth="1"/>
    <col min="70" max="163" width="2.7109375" style="65"/>
    <col min="164" max="164" width="5.42578125" style="65" customWidth="1"/>
    <col min="165" max="165" width="12.5703125" style="65" customWidth="1"/>
    <col min="166" max="166" width="45.42578125" style="65" customWidth="1"/>
    <col min="167" max="167" width="18.7109375" style="65" customWidth="1"/>
    <col min="168" max="168" width="19.28515625" style="65" customWidth="1"/>
    <col min="169" max="169" width="3" style="65" customWidth="1"/>
    <col min="170" max="171" width="3" style="65" bestFit="1" customWidth="1"/>
    <col min="172" max="172" width="3.140625" style="65" customWidth="1"/>
    <col min="173" max="180" width="2.85546875" style="65" bestFit="1" customWidth="1"/>
    <col min="181" max="192" width="2.85546875" style="65" customWidth="1"/>
    <col min="193" max="195" width="3" style="65" bestFit="1" customWidth="1"/>
    <col min="196" max="204" width="2.85546875" style="65" bestFit="1" customWidth="1"/>
    <col min="205" max="207" width="3" style="65" bestFit="1" customWidth="1"/>
    <col min="208" max="216" width="2.85546875" style="65" bestFit="1" customWidth="1"/>
    <col min="217" max="219" width="3" style="65" bestFit="1" customWidth="1"/>
    <col min="220" max="228" width="2.85546875" style="65" bestFit="1" customWidth="1"/>
    <col min="229" max="231" width="3" style="65" bestFit="1" customWidth="1"/>
    <col min="232" max="240" width="2.85546875" style="65" bestFit="1" customWidth="1"/>
    <col min="241" max="243" width="3" style="65" bestFit="1" customWidth="1"/>
    <col min="244" max="244" width="2.85546875" style="65" bestFit="1" customWidth="1"/>
    <col min="245" max="419" width="2.7109375" style="65"/>
    <col min="420" max="420" width="5.42578125" style="65" customWidth="1"/>
    <col min="421" max="421" width="12.5703125" style="65" customWidth="1"/>
    <col min="422" max="422" width="45.42578125" style="65" customWidth="1"/>
    <col min="423" max="423" width="18.7109375" style="65" customWidth="1"/>
    <col min="424" max="424" width="19.28515625" style="65" customWidth="1"/>
    <col min="425" max="425" width="3" style="65" customWidth="1"/>
    <col min="426" max="427" width="3" style="65" bestFit="1" customWidth="1"/>
    <col min="428" max="428" width="3.140625" style="65" customWidth="1"/>
    <col min="429" max="436" width="2.85546875" style="65" bestFit="1" customWidth="1"/>
    <col min="437" max="448" width="2.85546875" style="65" customWidth="1"/>
    <col min="449" max="451" width="3" style="65" bestFit="1" customWidth="1"/>
    <col min="452" max="460" width="2.85546875" style="65" bestFit="1" customWidth="1"/>
    <col min="461" max="463" width="3" style="65" bestFit="1" customWidth="1"/>
    <col min="464" max="472" width="2.85546875" style="65" bestFit="1" customWidth="1"/>
    <col min="473" max="475" width="3" style="65" bestFit="1" customWidth="1"/>
    <col min="476" max="484" width="2.85546875" style="65" bestFit="1" customWidth="1"/>
    <col min="485" max="487" width="3" style="65" bestFit="1" customWidth="1"/>
    <col min="488" max="496" width="2.85546875" style="65" bestFit="1" customWidth="1"/>
    <col min="497" max="499" width="3" style="65" bestFit="1" customWidth="1"/>
    <col min="500" max="500" width="2.85546875" style="65" bestFit="1" customWidth="1"/>
    <col min="501" max="675" width="2.7109375" style="65"/>
    <col min="676" max="676" width="5.42578125" style="65" customWidth="1"/>
    <col min="677" max="677" width="12.5703125" style="65" customWidth="1"/>
    <col min="678" max="678" width="45.42578125" style="65" customWidth="1"/>
    <col min="679" max="679" width="18.7109375" style="65" customWidth="1"/>
    <col min="680" max="680" width="19.28515625" style="65" customWidth="1"/>
    <col min="681" max="681" width="3" style="65" customWidth="1"/>
    <col min="682" max="683" width="3" style="65" bestFit="1" customWidth="1"/>
    <col min="684" max="684" width="3.140625" style="65" customWidth="1"/>
    <col min="685" max="692" width="2.85546875" style="65" bestFit="1" customWidth="1"/>
    <col min="693" max="704" width="2.85546875" style="65" customWidth="1"/>
    <col min="705" max="707" width="3" style="65" bestFit="1" customWidth="1"/>
    <col min="708" max="716" width="2.85546875" style="65" bestFit="1" customWidth="1"/>
    <col min="717" max="719" width="3" style="65" bestFit="1" customWidth="1"/>
    <col min="720" max="728" width="2.85546875" style="65" bestFit="1" customWidth="1"/>
    <col min="729" max="731" width="3" style="65" bestFit="1" customWidth="1"/>
    <col min="732" max="740" width="2.85546875" style="65" bestFit="1" customWidth="1"/>
    <col min="741" max="743" width="3" style="65" bestFit="1" customWidth="1"/>
    <col min="744" max="752" width="2.85546875" style="65" bestFit="1" customWidth="1"/>
    <col min="753" max="755" width="3" style="65" bestFit="1" customWidth="1"/>
    <col min="756" max="756" width="2.85546875" style="65" bestFit="1" customWidth="1"/>
    <col min="757" max="931" width="2.7109375" style="65"/>
    <col min="932" max="932" width="5.42578125" style="65" customWidth="1"/>
    <col min="933" max="933" width="12.5703125" style="65" customWidth="1"/>
    <col min="934" max="934" width="45.42578125" style="65" customWidth="1"/>
    <col min="935" max="935" width="18.7109375" style="65" customWidth="1"/>
    <col min="936" max="936" width="19.28515625" style="65" customWidth="1"/>
    <col min="937" max="937" width="3" style="65" customWidth="1"/>
    <col min="938" max="939" width="3" style="65" bestFit="1" customWidth="1"/>
    <col min="940" max="940" width="3.140625" style="65" customWidth="1"/>
    <col min="941" max="948" width="2.85546875" style="65" bestFit="1" customWidth="1"/>
    <col min="949" max="960" width="2.85546875" style="65" customWidth="1"/>
    <col min="961" max="963" width="3" style="65" bestFit="1" customWidth="1"/>
    <col min="964" max="972" width="2.85546875" style="65" bestFit="1" customWidth="1"/>
    <col min="973" max="975" width="3" style="65" bestFit="1" customWidth="1"/>
    <col min="976" max="984" width="2.85546875" style="65" bestFit="1" customWidth="1"/>
    <col min="985" max="987" width="3" style="65" bestFit="1" customWidth="1"/>
    <col min="988" max="996" width="2.85546875" style="65" bestFit="1" customWidth="1"/>
    <col min="997" max="999" width="3" style="65" bestFit="1" customWidth="1"/>
    <col min="1000" max="1008" width="2.85546875" style="65" bestFit="1" customWidth="1"/>
    <col min="1009" max="1011" width="3" style="65" bestFit="1" customWidth="1"/>
    <col min="1012" max="1012" width="2.85546875" style="65" bestFit="1" customWidth="1"/>
    <col min="1013" max="1187" width="2.7109375" style="65"/>
    <col min="1188" max="1188" width="5.42578125" style="65" customWidth="1"/>
    <col min="1189" max="1189" width="12.5703125" style="65" customWidth="1"/>
    <col min="1190" max="1190" width="45.42578125" style="65" customWidth="1"/>
    <col min="1191" max="1191" width="18.7109375" style="65" customWidth="1"/>
    <col min="1192" max="1192" width="19.28515625" style="65" customWidth="1"/>
    <col min="1193" max="1193" width="3" style="65" customWidth="1"/>
    <col min="1194" max="1195" width="3" style="65" bestFit="1" customWidth="1"/>
    <col min="1196" max="1196" width="3.140625" style="65" customWidth="1"/>
    <col min="1197" max="1204" width="2.85546875" style="65" bestFit="1" customWidth="1"/>
    <col min="1205" max="1216" width="2.85546875" style="65" customWidth="1"/>
    <col min="1217" max="1219" width="3" style="65" bestFit="1" customWidth="1"/>
    <col min="1220" max="1228" width="2.85546875" style="65" bestFit="1" customWidth="1"/>
    <col min="1229" max="1231" width="3" style="65" bestFit="1" customWidth="1"/>
    <col min="1232" max="1240" width="2.85546875" style="65" bestFit="1" customWidth="1"/>
    <col min="1241" max="1243" width="3" style="65" bestFit="1" customWidth="1"/>
    <col min="1244" max="1252" width="2.85546875" style="65" bestFit="1" customWidth="1"/>
    <col min="1253" max="1255" width="3" style="65" bestFit="1" customWidth="1"/>
    <col min="1256" max="1264" width="2.85546875" style="65" bestFit="1" customWidth="1"/>
    <col min="1265" max="1267" width="3" style="65" bestFit="1" customWidth="1"/>
    <col min="1268" max="1268" width="2.85546875" style="65" bestFit="1" customWidth="1"/>
    <col min="1269" max="1443" width="2.7109375" style="65"/>
    <col min="1444" max="1444" width="5.42578125" style="65" customWidth="1"/>
    <col min="1445" max="1445" width="12.5703125" style="65" customWidth="1"/>
    <col min="1446" max="1446" width="45.42578125" style="65" customWidth="1"/>
    <col min="1447" max="1447" width="18.7109375" style="65" customWidth="1"/>
    <col min="1448" max="1448" width="19.28515625" style="65" customWidth="1"/>
    <col min="1449" max="1449" width="3" style="65" customWidth="1"/>
    <col min="1450" max="1451" width="3" style="65" bestFit="1" customWidth="1"/>
    <col min="1452" max="1452" width="3.140625" style="65" customWidth="1"/>
    <col min="1453" max="1460" width="2.85546875" style="65" bestFit="1" customWidth="1"/>
    <col min="1461" max="1472" width="2.85546875" style="65" customWidth="1"/>
    <col min="1473" max="1475" width="3" style="65" bestFit="1" customWidth="1"/>
    <col min="1476" max="1484" width="2.85546875" style="65" bestFit="1" customWidth="1"/>
    <col min="1485" max="1487" width="3" style="65" bestFit="1" customWidth="1"/>
    <col min="1488" max="1496" width="2.85546875" style="65" bestFit="1" customWidth="1"/>
    <col min="1497" max="1499" width="3" style="65" bestFit="1" customWidth="1"/>
    <col min="1500" max="1508" width="2.85546875" style="65" bestFit="1" customWidth="1"/>
    <col min="1509" max="1511" width="3" style="65" bestFit="1" customWidth="1"/>
    <col min="1512" max="1520" width="2.85546875" style="65" bestFit="1" customWidth="1"/>
    <col min="1521" max="1523" width="3" style="65" bestFit="1" customWidth="1"/>
    <col min="1524" max="1524" width="2.85546875" style="65" bestFit="1" customWidth="1"/>
    <col min="1525" max="1699" width="2.7109375" style="65"/>
    <col min="1700" max="1700" width="5.42578125" style="65" customWidth="1"/>
    <col min="1701" max="1701" width="12.5703125" style="65" customWidth="1"/>
    <col min="1702" max="1702" width="45.42578125" style="65" customWidth="1"/>
    <col min="1703" max="1703" width="18.7109375" style="65" customWidth="1"/>
    <col min="1704" max="1704" width="19.28515625" style="65" customWidth="1"/>
    <col min="1705" max="1705" width="3" style="65" customWidth="1"/>
    <col min="1706" max="1707" width="3" style="65" bestFit="1" customWidth="1"/>
    <col min="1708" max="1708" width="3.140625" style="65" customWidth="1"/>
    <col min="1709" max="1716" width="2.85546875" style="65" bestFit="1" customWidth="1"/>
    <col min="1717" max="1728" width="2.85546875" style="65" customWidth="1"/>
    <col min="1729" max="1731" width="3" style="65" bestFit="1" customWidth="1"/>
    <col min="1732" max="1740" width="2.85546875" style="65" bestFit="1" customWidth="1"/>
    <col min="1741" max="1743" width="3" style="65" bestFit="1" customWidth="1"/>
    <col min="1744" max="1752" width="2.85546875" style="65" bestFit="1" customWidth="1"/>
    <col min="1753" max="1755" width="3" style="65" bestFit="1" customWidth="1"/>
    <col min="1756" max="1764" width="2.85546875" style="65" bestFit="1" customWidth="1"/>
    <col min="1765" max="1767" width="3" style="65" bestFit="1" customWidth="1"/>
    <col min="1768" max="1776" width="2.85546875" style="65" bestFit="1" customWidth="1"/>
    <col min="1777" max="1779" width="3" style="65" bestFit="1" customWidth="1"/>
    <col min="1780" max="1780" width="2.85546875" style="65" bestFit="1" customWidth="1"/>
    <col min="1781" max="1955" width="2.7109375" style="65"/>
    <col min="1956" max="1956" width="5.42578125" style="65" customWidth="1"/>
    <col min="1957" max="1957" width="12.5703125" style="65" customWidth="1"/>
    <col min="1958" max="1958" width="45.42578125" style="65" customWidth="1"/>
    <col min="1959" max="1959" width="18.7109375" style="65" customWidth="1"/>
    <col min="1960" max="1960" width="19.28515625" style="65" customWidth="1"/>
    <col min="1961" max="1961" width="3" style="65" customWidth="1"/>
    <col min="1962" max="1963" width="3" style="65" bestFit="1" customWidth="1"/>
    <col min="1964" max="1964" width="3.140625" style="65" customWidth="1"/>
    <col min="1965" max="1972" width="2.85546875" style="65" bestFit="1" customWidth="1"/>
    <col min="1973" max="1984" width="2.85546875" style="65" customWidth="1"/>
    <col min="1985" max="1987" width="3" style="65" bestFit="1" customWidth="1"/>
    <col min="1988" max="1996" width="2.85546875" style="65" bestFit="1" customWidth="1"/>
    <col min="1997" max="1999" width="3" style="65" bestFit="1" customWidth="1"/>
    <col min="2000" max="2008" width="2.85546875" style="65" bestFit="1" customWidth="1"/>
    <col min="2009" max="2011" width="3" style="65" bestFit="1" customWidth="1"/>
    <col min="2012" max="2020" width="2.85546875" style="65" bestFit="1" customWidth="1"/>
    <col min="2021" max="2023" width="3" style="65" bestFit="1" customWidth="1"/>
    <col min="2024" max="2032" width="2.85546875" style="65" bestFit="1" customWidth="1"/>
    <col min="2033" max="2035" width="3" style="65" bestFit="1" customWidth="1"/>
    <col min="2036" max="2036" width="2.85546875" style="65" bestFit="1" customWidth="1"/>
    <col min="2037" max="2211" width="2.7109375" style="65"/>
    <col min="2212" max="2212" width="5.42578125" style="65" customWidth="1"/>
    <col min="2213" max="2213" width="12.5703125" style="65" customWidth="1"/>
    <col min="2214" max="2214" width="45.42578125" style="65" customWidth="1"/>
    <col min="2215" max="2215" width="18.7109375" style="65" customWidth="1"/>
    <col min="2216" max="2216" width="19.28515625" style="65" customWidth="1"/>
    <col min="2217" max="2217" width="3" style="65" customWidth="1"/>
    <col min="2218" max="2219" width="3" style="65" bestFit="1" customWidth="1"/>
    <col min="2220" max="2220" width="3.140625" style="65" customWidth="1"/>
    <col min="2221" max="2228" width="2.85546875" style="65" bestFit="1" customWidth="1"/>
    <col min="2229" max="2240" width="2.85546875" style="65" customWidth="1"/>
    <col min="2241" max="2243" width="3" style="65" bestFit="1" customWidth="1"/>
    <col min="2244" max="2252" width="2.85546875" style="65" bestFit="1" customWidth="1"/>
    <col min="2253" max="2255" width="3" style="65" bestFit="1" customWidth="1"/>
    <col min="2256" max="2264" width="2.85546875" style="65" bestFit="1" customWidth="1"/>
    <col min="2265" max="2267" width="3" style="65" bestFit="1" customWidth="1"/>
    <col min="2268" max="2276" width="2.85546875" style="65" bestFit="1" customWidth="1"/>
    <col min="2277" max="2279" width="3" style="65" bestFit="1" customWidth="1"/>
    <col min="2280" max="2288" width="2.85546875" style="65" bestFit="1" customWidth="1"/>
    <col min="2289" max="2291" width="3" style="65" bestFit="1" customWidth="1"/>
    <col min="2292" max="2292" width="2.85546875" style="65" bestFit="1" customWidth="1"/>
    <col min="2293" max="2467" width="2.7109375" style="65"/>
    <col min="2468" max="2468" width="5.42578125" style="65" customWidth="1"/>
    <col min="2469" max="2469" width="12.5703125" style="65" customWidth="1"/>
    <col min="2470" max="2470" width="45.42578125" style="65" customWidth="1"/>
    <col min="2471" max="2471" width="18.7109375" style="65" customWidth="1"/>
    <col min="2472" max="2472" width="19.28515625" style="65" customWidth="1"/>
    <col min="2473" max="2473" width="3" style="65" customWidth="1"/>
    <col min="2474" max="2475" width="3" style="65" bestFit="1" customWidth="1"/>
    <col min="2476" max="2476" width="3.140625" style="65" customWidth="1"/>
    <col min="2477" max="2484" width="2.85546875" style="65" bestFit="1" customWidth="1"/>
    <col min="2485" max="2496" width="2.85546875" style="65" customWidth="1"/>
    <col min="2497" max="2499" width="3" style="65" bestFit="1" customWidth="1"/>
    <col min="2500" max="2508" width="2.85546875" style="65" bestFit="1" customWidth="1"/>
    <col min="2509" max="2511" width="3" style="65" bestFit="1" customWidth="1"/>
    <col min="2512" max="2520" width="2.85546875" style="65" bestFit="1" customWidth="1"/>
    <col min="2521" max="2523" width="3" style="65" bestFit="1" customWidth="1"/>
    <col min="2524" max="2532" width="2.85546875" style="65" bestFit="1" customWidth="1"/>
    <col min="2533" max="2535" width="3" style="65" bestFit="1" customWidth="1"/>
    <col min="2536" max="2544" width="2.85546875" style="65" bestFit="1" customWidth="1"/>
    <col min="2545" max="2547" width="3" style="65" bestFit="1" customWidth="1"/>
    <col min="2548" max="2548" width="2.85546875" style="65" bestFit="1" customWidth="1"/>
    <col min="2549" max="2723" width="2.7109375" style="65"/>
    <col min="2724" max="2724" width="5.42578125" style="65" customWidth="1"/>
    <col min="2725" max="2725" width="12.5703125" style="65" customWidth="1"/>
    <col min="2726" max="2726" width="45.42578125" style="65" customWidth="1"/>
    <col min="2727" max="2727" width="18.7109375" style="65" customWidth="1"/>
    <col min="2728" max="2728" width="19.28515625" style="65" customWidth="1"/>
    <col min="2729" max="2729" width="3" style="65" customWidth="1"/>
    <col min="2730" max="2731" width="3" style="65" bestFit="1" customWidth="1"/>
    <col min="2732" max="2732" width="3.140625" style="65" customWidth="1"/>
    <col min="2733" max="2740" width="2.85546875" style="65" bestFit="1" customWidth="1"/>
    <col min="2741" max="2752" width="2.85546875" style="65" customWidth="1"/>
    <col min="2753" max="2755" width="3" style="65" bestFit="1" customWidth="1"/>
    <col min="2756" max="2764" width="2.85546875" style="65" bestFit="1" customWidth="1"/>
    <col min="2765" max="2767" width="3" style="65" bestFit="1" customWidth="1"/>
    <col min="2768" max="2776" width="2.85546875" style="65" bestFit="1" customWidth="1"/>
    <col min="2777" max="2779" width="3" style="65" bestFit="1" customWidth="1"/>
    <col min="2780" max="2788" width="2.85546875" style="65" bestFit="1" customWidth="1"/>
    <col min="2789" max="2791" width="3" style="65" bestFit="1" customWidth="1"/>
    <col min="2792" max="2800" width="2.85546875" style="65" bestFit="1" customWidth="1"/>
    <col min="2801" max="2803" width="3" style="65" bestFit="1" customWidth="1"/>
    <col min="2804" max="2804" width="2.85546875" style="65" bestFit="1" customWidth="1"/>
    <col min="2805" max="2979" width="2.7109375" style="65"/>
    <col min="2980" max="2980" width="5.42578125" style="65" customWidth="1"/>
    <col min="2981" max="2981" width="12.5703125" style="65" customWidth="1"/>
    <col min="2982" max="2982" width="45.42578125" style="65" customWidth="1"/>
    <col min="2983" max="2983" width="18.7109375" style="65" customWidth="1"/>
    <col min="2984" max="2984" width="19.28515625" style="65" customWidth="1"/>
    <col min="2985" max="2985" width="3" style="65" customWidth="1"/>
    <col min="2986" max="2987" width="3" style="65" bestFit="1" customWidth="1"/>
    <col min="2988" max="2988" width="3.140625" style="65" customWidth="1"/>
    <col min="2989" max="2996" width="2.85546875" style="65" bestFit="1" customWidth="1"/>
    <col min="2997" max="3008" width="2.85546875" style="65" customWidth="1"/>
    <col min="3009" max="3011" width="3" style="65" bestFit="1" customWidth="1"/>
    <col min="3012" max="3020" width="2.85546875" style="65" bestFit="1" customWidth="1"/>
    <col min="3021" max="3023" width="3" style="65" bestFit="1" customWidth="1"/>
    <col min="3024" max="3032" width="2.85546875" style="65" bestFit="1" customWidth="1"/>
    <col min="3033" max="3035" width="3" style="65" bestFit="1" customWidth="1"/>
    <col min="3036" max="3044" width="2.85546875" style="65" bestFit="1" customWidth="1"/>
    <col min="3045" max="3047" width="3" style="65" bestFit="1" customWidth="1"/>
    <col min="3048" max="3056" width="2.85546875" style="65" bestFit="1" customWidth="1"/>
    <col min="3057" max="3059" width="3" style="65" bestFit="1" customWidth="1"/>
    <col min="3060" max="3060" width="2.85546875" style="65" bestFit="1" customWidth="1"/>
    <col min="3061" max="3235" width="2.7109375" style="65"/>
    <col min="3236" max="3236" width="5.42578125" style="65" customWidth="1"/>
    <col min="3237" max="3237" width="12.5703125" style="65" customWidth="1"/>
    <col min="3238" max="3238" width="45.42578125" style="65" customWidth="1"/>
    <col min="3239" max="3239" width="18.7109375" style="65" customWidth="1"/>
    <col min="3240" max="3240" width="19.28515625" style="65" customWidth="1"/>
    <col min="3241" max="3241" width="3" style="65" customWidth="1"/>
    <col min="3242" max="3243" width="3" style="65" bestFit="1" customWidth="1"/>
    <col min="3244" max="3244" width="3.140625" style="65" customWidth="1"/>
    <col min="3245" max="3252" width="2.85546875" style="65" bestFit="1" customWidth="1"/>
    <col min="3253" max="3264" width="2.85546875" style="65" customWidth="1"/>
    <col min="3265" max="3267" width="3" style="65" bestFit="1" customWidth="1"/>
    <col min="3268" max="3276" width="2.85546875" style="65" bestFit="1" customWidth="1"/>
    <col min="3277" max="3279" width="3" style="65" bestFit="1" customWidth="1"/>
    <col min="3280" max="3288" width="2.85546875" style="65" bestFit="1" customWidth="1"/>
    <col min="3289" max="3291" width="3" style="65" bestFit="1" customWidth="1"/>
    <col min="3292" max="3300" width="2.85546875" style="65" bestFit="1" customWidth="1"/>
    <col min="3301" max="3303" width="3" style="65" bestFit="1" customWidth="1"/>
    <col min="3304" max="3312" width="2.85546875" style="65" bestFit="1" customWidth="1"/>
    <col min="3313" max="3315" width="3" style="65" bestFit="1" customWidth="1"/>
    <col min="3316" max="3316" width="2.85546875" style="65" bestFit="1" customWidth="1"/>
    <col min="3317" max="3491" width="2.7109375" style="65"/>
    <col min="3492" max="3492" width="5.42578125" style="65" customWidth="1"/>
    <col min="3493" max="3493" width="12.5703125" style="65" customWidth="1"/>
    <col min="3494" max="3494" width="45.42578125" style="65" customWidth="1"/>
    <col min="3495" max="3495" width="18.7109375" style="65" customWidth="1"/>
    <col min="3496" max="3496" width="19.28515625" style="65" customWidth="1"/>
    <col min="3497" max="3497" width="3" style="65" customWidth="1"/>
    <col min="3498" max="3499" width="3" style="65" bestFit="1" customWidth="1"/>
    <col min="3500" max="3500" width="3.140625" style="65" customWidth="1"/>
    <col min="3501" max="3508" width="2.85546875" style="65" bestFit="1" customWidth="1"/>
    <col min="3509" max="3520" width="2.85546875" style="65" customWidth="1"/>
    <col min="3521" max="3523" width="3" style="65" bestFit="1" customWidth="1"/>
    <col min="3524" max="3532" width="2.85546875" style="65" bestFit="1" customWidth="1"/>
    <col min="3533" max="3535" width="3" style="65" bestFit="1" customWidth="1"/>
    <col min="3536" max="3544" width="2.85546875" style="65" bestFit="1" customWidth="1"/>
    <col min="3545" max="3547" width="3" style="65" bestFit="1" customWidth="1"/>
    <col min="3548" max="3556" width="2.85546875" style="65" bestFit="1" customWidth="1"/>
    <col min="3557" max="3559" width="3" style="65" bestFit="1" customWidth="1"/>
    <col min="3560" max="3568" width="2.85546875" style="65" bestFit="1" customWidth="1"/>
    <col min="3569" max="3571" width="3" style="65" bestFit="1" customWidth="1"/>
    <col min="3572" max="3572" width="2.85546875" style="65" bestFit="1" customWidth="1"/>
    <col min="3573" max="3747" width="2.7109375" style="65"/>
    <col min="3748" max="3748" width="5.42578125" style="65" customWidth="1"/>
    <col min="3749" max="3749" width="12.5703125" style="65" customWidth="1"/>
    <col min="3750" max="3750" width="45.42578125" style="65" customWidth="1"/>
    <col min="3751" max="3751" width="18.7109375" style="65" customWidth="1"/>
    <col min="3752" max="3752" width="19.28515625" style="65" customWidth="1"/>
    <col min="3753" max="3753" width="3" style="65" customWidth="1"/>
    <col min="3754" max="3755" width="3" style="65" bestFit="1" customWidth="1"/>
    <col min="3756" max="3756" width="3.140625" style="65" customWidth="1"/>
    <col min="3757" max="3764" width="2.85546875" style="65" bestFit="1" customWidth="1"/>
    <col min="3765" max="3776" width="2.85546875" style="65" customWidth="1"/>
    <col min="3777" max="3779" width="3" style="65" bestFit="1" customWidth="1"/>
    <col min="3780" max="3788" width="2.85546875" style="65" bestFit="1" customWidth="1"/>
    <col min="3789" max="3791" width="3" style="65" bestFit="1" customWidth="1"/>
    <col min="3792" max="3800" width="2.85546875" style="65" bestFit="1" customWidth="1"/>
    <col min="3801" max="3803" width="3" style="65" bestFit="1" customWidth="1"/>
    <col min="3804" max="3812" width="2.85546875" style="65" bestFit="1" customWidth="1"/>
    <col min="3813" max="3815" width="3" style="65" bestFit="1" customWidth="1"/>
    <col min="3816" max="3824" width="2.85546875" style="65" bestFit="1" customWidth="1"/>
    <col min="3825" max="3827" width="3" style="65" bestFit="1" customWidth="1"/>
    <col min="3828" max="3828" width="2.85546875" style="65" bestFit="1" customWidth="1"/>
    <col min="3829" max="4003" width="2.7109375" style="65"/>
    <col min="4004" max="4004" width="5.42578125" style="65" customWidth="1"/>
    <col min="4005" max="4005" width="12.5703125" style="65" customWidth="1"/>
    <col min="4006" max="4006" width="45.42578125" style="65" customWidth="1"/>
    <col min="4007" max="4007" width="18.7109375" style="65" customWidth="1"/>
    <col min="4008" max="4008" width="19.28515625" style="65" customWidth="1"/>
    <col min="4009" max="4009" width="3" style="65" customWidth="1"/>
    <col min="4010" max="4011" width="3" style="65" bestFit="1" customWidth="1"/>
    <col min="4012" max="4012" width="3.140625" style="65" customWidth="1"/>
    <col min="4013" max="4020" width="2.85546875" style="65" bestFit="1" customWidth="1"/>
    <col min="4021" max="4032" width="2.85546875" style="65" customWidth="1"/>
    <col min="4033" max="4035" width="3" style="65" bestFit="1" customWidth="1"/>
    <col min="4036" max="4044" width="2.85546875" style="65" bestFit="1" customWidth="1"/>
    <col min="4045" max="4047" width="3" style="65" bestFit="1" customWidth="1"/>
    <col min="4048" max="4056" width="2.85546875" style="65" bestFit="1" customWidth="1"/>
    <col min="4057" max="4059" width="3" style="65" bestFit="1" customWidth="1"/>
    <col min="4060" max="4068" width="2.85546875" style="65" bestFit="1" customWidth="1"/>
    <col min="4069" max="4071" width="3" style="65" bestFit="1" customWidth="1"/>
    <col min="4072" max="4080" width="2.85546875" style="65" bestFit="1" customWidth="1"/>
    <col min="4081" max="4083" width="3" style="65" bestFit="1" customWidth="1"/>
    <col min="4084" max="4084" width="2.85546875" style="65" bestFit="1" customWidth="1"/>
    <col min="4085" max="4259" width="2.7109375" style="65"/>
    <col min="4260" max="4260" width="5.42578125" style="65" customWidth="1"/>
    <col min="4261" max="4261" width="12.5703125" style="65" customWidth="1"/>
    <col min="4262" max="4262" width="45.42578125" style="65" customWidth="1"/>
    <col min="4263" max="4263" width="18.7109375" style="65" customWidth="1"/>
    <col min="4264" max="4264" width="19.28515625" style="65" customWidth="1"/>
    <col min="4265" max="4265" width="3" style="65" customWidth="1"/>
    <col min="4266" max="4267" width="3" style="65" bestFit="1" customWidth="1"/>
    <col min="4268" max="4268" width="3.140625" style="65" customWidth="1"/>
    <col min="4269" max="4276" width="2.85546875" style="65" bestFit="1" customWidth="1"/>
    <col min="4277" max="4288" width="2.85546875" style="65" customWidth="1"/>
    <col min="4289" max="4291" width="3" style="65" bestFit="1" customWidth="1"/>
    <col min="4292" max="4300" width="2.85546875" style="65" bestFit="1" customWidth="1"/>
    <col min="4301" max="4303" width="3" style="65" bestFit="1" customWidth="1"/>
    <col min="4304" max="4312" width="2.85546875" style="65" bestFit="1" customWidth="1"/>
    <col min="4313" max="4315" width="3" style="65" bestFit="1" customWidth="1"/>
    <col min="4316" max="4324" width="2.85546875" style="65" bestFit="1" customWidth="1"/>
    <col min="4325" max="4327" width="3" style="65" bestFit="1" customWidth="1"/>
    <col min="4328" max="4336" width="2.85546875" style="65" bestFit="1" customWidth="1"/>
    <col min="4337" max="4339" width="3" style="65" bestFit="1" customWidth="1"/>
    <col min="4340" max="4340" width="2.85546875" style="65" bestFit="1" customWidth="1"/>
    <col min="4341" max="4515" width="2.7109375" style="65"/>
    <col min="4516" max="4516" width="5.42578125" style="65" customWidth="1"/>
    <col min="4517" max="4517" width="12.5703125" style="65" customWidth="1"/>
    <col min="4518" max="4518" width="45.42578125" style="65" customWidth="1"/>
    <col min="4519" max="4519" width="18.7109375" style="65" customWidth="1"/>
    <col min="4520" max="4520" width="19.28515625" style="65" customWidth="1"/>
    <col min="4521" max="4521" width="3" style="65" customWidth="1"/>
    <col min="4522" max="4523" width="3" style="65" bestFit="1" customWidth="1"/>
    <col min="4524" max="4524" width="3.140625" style="65" customWidth="1"/>
    <col min="4525" max="4532" width="2.85546875" style="65" bestFit="1" customWidth="1"/>
    <col min="4533" max="4544" width="2.85546875" style="65" customWidth="1"/>
    <col min="4545" max="4547" width="3" style="65" bestFit="1" customWidth="1"/>
    <col min="4548" max="4556" width="2.85546875" style="65" bestFit="1" customWidth="1"/>
    <col min="4557" max="4559" width="3" style="65" bestFit="1" customWidth="1"/>
    <col min="4560" max="4568" width="2.85546875" style="65" bestFit="1" customWidth="1"/>
    <col min="4569" max="4571" width="3" style="65" bestFit="1" customWidth="1"/>
    <col min="4572" max="4580" width="2.85546875" style="65" bestFit="1" customWidth="1"/>
    <col min="4581" max="4583" width="3" style="65" bestFit="1" customWidth="1"/>
    <col min="4584" max="4592" width="2.85546875" style="65" bestFit="1" customWidth="1"/>
    <col min="4593" max="4595" width="3" style="65" bestFit="1" customWidth="1"/>
    <col min="4596" max="4596" width="2.85546875" style="65" bestFit="1" customWidth="1"/>
    <col min="4597" max="4771" width="2.7109375" style="65"/>
    <col min="4772" max="4772" width="5.42578125" style="65" customWidth="1"/>
    <col min="4773" max="4773" width="12.5703125" style="65" customWidth="1"/>
    <col min="4774" max="4774" width="45.42578125" style="65" customWidth="1"/>
    <col min="4775" max="4775" width="18.7109375" style="65" customWidth="1"/>
    <col min="4776" max="4776" width="19.28515625" style="65" customWidth="1"/>
    <col min="4777" max="4777" width="3" style="65" customWidth="1"/>
    <col min="4778" max="4779" width="3" style="65" bestFit="1" customWidth="1"/>
    <col min="4780" max="4780" width="3.140625" style="65" customWidth="1"/>
    <col min="4781" max="4788" width="2.85546875" style="65" bestFit="1" customWidth="1"/>
    <col min="4789" max="4800" width="2.85546875" style="65" customWidth="1"/>
    <col min="4801" max="4803" width="3" style="65" bestFit="1" customWidth="1"/>
    <col min="4804" max="4812" width="2.85546875" style="65" bestFit="1" customWidth="1"/>
    <col min="4813" max="4815" width="3" style="65" bestFit="1" customWidth="1"/>
    <col min="4816" max="4824" width="2.85546875" style="65" bestFit="1" customWidth="1"/>
    <col min="4825" max="4827" width="3" style="65" bestFit="1" customWidth="1"/>
    <col min="4828" max="4836" width="2.85546875" style="65" bestFit="1" customWidth="1"/>
    <col min="4837" max="4839" width="3" style="65" bestFit="1" customWidth="1"/>
    <col min="4840" max="4848" width="2.85546875" style="65" bestFit="1" customWidth="1"/>
    <col min="4849" max="4851" width="3" style="65" bestFit="1" customWidth="1"/>
    <col min="4852" max="4852" width="2.85546875" style="65" bestFit="1" customWidth="1"/>
    <col min="4853" max="5027" width="2.7109375" style="65"/>
    <col min="5028" max="5028" width="5.42578125" style="65" customWidth="1"/>
    <col min="5029" max="5029" width="12.5703125" style="65" customWidth="1"/>
    <col min="5030" max="5030" width="45.42578125" style="65" customWidth="1"/>
    <col min="5031" max="5031" width="18.7109375" style="65" customWidth="1"/>
    <col min="5032" max="5032" width="19.28515625" style="65" customWidth="1"/>
    <col min="5033" max="5033" width="3" style="65" customWidth="1"/>
    <col min="5034" max="5035" width="3" style="65" bestFit="1" customWidth="1"/>
    <col min="5036" max="5036" width="3.140625" style="65" customWidth="1"/>
    <col min="5037" max="5044" width="2.85546875" style="65" bestFit="1" customWidth="1"/>
    <col min="5045" max="5056" width="2.85546875" style="65" customWidth="1"/>
    <col min="5057" max="5059" width="3" style="65" bestFit="1" customWidth="1"/>
    <col min="5060" max="5068" width="2.85546875" style="65" bestFit="1" customWidth="1"/>
    <col min="5069" max="5071" width="3" style="65" bestFit="1" customWidth="1"/>
    <col min="5072" max="5080" width="2.85546875" style="65" bestFit="1" customWidth="1"/>
    <col min="5081" max="5083" width="3" style="65" bestFit="1" customWidth="1"/>
    <col min="5084" max="5092" width="2.85546875" style="65" bestFit="1" customWidth="1"/>
    <col min="5093" max="5095" width="3" style="65" bestFit="1" customWidth="1"/>
    <col min="5096" max="5104" width="2.85546875" style="65" bestFit="1" customWidth="1"/>
    <col min="5105" max="5107" width="3" style="65" bestFit="1" customWidth="1"/>
    <col min="5108" max="5108" width="2.85546875" style="65" bestFit="1" customWidth="1"/>
    <col min="5109" max="5283" width="2.7109375" style="65"/>
    <col min="5284" max="5284" width="5.42578125" style="65" customWidth="1"/>
    <col min="5285" max="5285" width="12.5703125" style="65" customWidth="1"/>
    <col min="5286" max="5286" width="45.42578125" style="65" customWidth="1"/>
    <col min="5287" max="5287" width="18.7109375" style="65" customWidth="1"/>
    <col min="5288" max="5288" width="19.28515625" style="65" customWidth="1"/>
    <col min="5289" max="5289" width="3" style="65" customWidth="1"/>
    <col min="5290" max="5291" width="3" style="65" bestFit="1" customWidth="1"/>
    <col min="5292" max="5292" width="3.140625" style="65" customWidth="1"/>
    <col min="5293" max="5300" width="2.85546875" style="65" bestFit="1" customWidth="1"/>
    <col min="5301" max="5312" width="2.85546875" style="65" customWidth="1"/>
    <col min="5313" max="5315" width="3" style="65" bestFit="1" customWidth="1"/>
    <col min="5316" max="5324" width="2.85546875" style="65" bestFit="1" customWidth="1"/>
    <col min="5325" max="5327" width="3" style="65" bestFit="1" customWidth="1"/>
    <col min="5328" max="5336" width="2.85546875" style="65" bestFit="1" customWidth="1"/>
    <col min="5337" max="5339" width="3" style="65" bestFit="1" customWidth="1"/>
    <col min="5340" max="5348" width="2.85546875" style="65" bestFit="1" customWidth="1"/>
    <col min="5349" max="5351" width="3" style="65" bestFit="1" customWidth="1"/>
    <col min="5352" max="5360" width="2.85546875" style="65" bestFit="1" customWidth="1"/>
    <col min="5361" max="5363" width="3" style="65" bestFit="1" customWidth="1"/>
    <col min="5364" max="5364" width="2.85546875" style="65" bestFit="1" customWidth="1"/>
    <col min="5365" max="5539" width="2.7109375" style="65"/>
    <col min="5540" max="5540" width="5.42578125" style="65" customWidth="1"/>
    <col min="5541" max="5541" width="12.5703125" style="65" customWidth="1"/>
    <col min="5542" max="5542" width="45.42578125" style="65" customWidth="1"/>
    <col min="5543" max="5543" width="18.7109375" style="65" customWidth="1"/>
    <col min="5544" max="5544" width="19.28515625" style="65" customWidth="1"/>
    <col min="5545" max="5545" width="3" style="65" customWidth="1"/>
    <col min="5546" max="5547" width="3" style="65" bestFit="1" customWidth="1"/>
    <col min="5548" max="5548" width="3.140625" style="65" customWidth="1"/>
    <col min="5549" max="5556" width="2.85546875" style="65" bestFit="1" customWidth="1"/>
    <col min="5557" max="5568" width="2.85546875" style="65" customWidth="1"/>
    <col min="5569" max="5571" width="3" style="65" bestFit="1" customWidth="1"/>
    <col min="5572" max="5580" width="2.85546875" style="65" bestFit="1" customWidth="1"/>
    <col min="5581" max="5583" width="3" style="65" bestFit="1" customWidth="1"/>
    <col min="5584" max="5592" width="2.85546875" style="65" bestFit="1" customWidth="1"/>
    <col min="5593" max="5595" width="3" style="65" bestFit="1" customWidth="1"/>
    <col min="5596" max="5604" width="2.85546875" style="65" bestFit="1" customWidth="1"/>
    <col min="5605" max="5607" width="3" style="65" bestFit="1" customWidth="1"/>
    <col min="5608" max="5616" width="2.85546875" style="65" bestFit="1" customWidth="1"/>
    <col min="5617" max="5619" width="3" style="65" bestFit="1" customWidth="1"/>
    <col min="5620" max="5620" width="2.85546875" style="65" bestFit="1" customWidth="1"/>
    <col min="5621" max="5795" width="2.7109375" style="65"/>
    <col min="5796" max="5796" width="5.42578125" style="65" customWidth="1"/>
    <col min="5797" max="5797" width="12.5703125" style="65" customWidth="1"/>
    <col min="5798" max="5798" width="45.42578125" style="65" customWidth="1"/>
    <col min="5799" max="5799" width="18.7109375" style="65" customWidth="1"/>
    <col min="5800" max="5800" width="19.28515625" style="65" customWidth="1"/>
    <col min="5801" max="5801" width="3" style="65" customWidth="1"/>
    <col min="5802" max="5803" width="3" style="65" bestFit="1" customWidth="1"/>
    <col min="5804" max="5804" width="3.140625" style="65" customWidth="1"/>
    <col min="5805" max="5812" width="2.85546875" style="65" bestFit="1" customWidth="1"/>
    <col min="5813" max="5824" width="2.85546875" style="65" customWidth="1"/>
    <col min="5825" max="5827" width="3" style="65" bestFit="1" customWidth="1"/>
    <col min="5828" max="5836" width="2.85546875" style="65" bestFit="1" customWidth="1"/>
    <col min="5837" max="5839" width="3" style="65" bestFit="1" customWidth="1"/>
    <col min="5840" max="5848" width="2.85546875" style="65" bestFit="1" customWidth="1"/>
    <col min="5849" max="5851" width="3" style="65" bestFit="1" customWidth="1"/>
    <col min="5852" max="5860" width="2.85546875" style="65" bestFit="1" customWidth="1"/>
    <col min="5861" max="5863" width="3" style="65" bestFit="1" customWidth="1"/>
    <col min="5864" max="5872" width="2.85546875" style="65" bestFit="1" customWidth="1"/>
    <col min="5873" max="5875" width="3" style="65" bestFit="1" customWidth="1"/>
    <col min="5876" max="5876" width="2.85546875" style="65" bestFit="1" customWidth="1"/>
    <col min="5877" max="6051" width="2.7109375" style="65"/>
    <col min="6052" max="6052" width="5.42578125" style="65" customWidth="1"/>
    <col min="6053" max="6053" width="12.5703125" style="65" customWidth="1"/>
    <col min="6054" max="6054" width="45.42578125" style="65" customWidth="1"/>
    <col min="6055" max="6055" width="18.7109375" style="65" customWidth="1"/>
    <col min="6056" max="6056" width="19.28515625" style="65" customWidth="1"/>
    <col min="6057" max="6057" width="3" style="65" customWidth="1"/>
    <col min="6058" max="6059" width="3" style="65" bestFit="1" customWidth="1"/>
    <col min="6060" max="6060" width="3.140625" style="65" customWidth="1"/>
    <col min="6061" max="6068" width="2.85546875" style="65" bestFit="1" customWidth="1"/>
    <col min="6069" max="6080" width="2.85546875" style="65" customWidth="1"/>
    <col min="6081" max="6083" width="3" style="65" bestFit="1" customWidth="1"/>
    <col min="6084" max="6092" width="2.85546875" style="65" bestFit="1" customWidth="1"/>
    <col min="6093" max="6095" width="3" style="65" bestFit="1" customWidth="1"/>
    <col min="6096" max="6104" width="2.85546875" style="65" bestFit="1" customWidth="1"/>
    <col min="6105" max="6107" width="3" style="65" bestFit="1" customWidth="1"/>
    <col min="6108" max="6116" width="2.85546875" style="65" bestFit="1" customWidth="1"/>
    <col min="6117" max="6119" width="3" style="65" bestFit="1" customWidth="1"/>
    <col min="6120" max="6128" width="2.85546875" style="65" bestFit="1" customWidth="1"/>
    <col min="6129" max="6131" width="3" style="65" bestFit="1" customWidth="1"/>
    <col min="6132" max="6132" width="2.85546875" style="65" bestFit="1" customWidth="1"/>
    <col min="6133" max="6307" width="2.7109375" style="65"/>
    <col min="6308" max="6308" width="5.42578125" style="65" customWidth="1"/>
    <col min="6309" max="6309" width="12.5703125" style="65" customWidth="1"/>
    <col min="6310" max="6310" width="45.42578125" style="65" customWidth="1"/>
    <col min="6311" max="6311" width="18.7109375" style="65" customWidth="1"/>
    <col min="6312" max="6312" width="19.28515625" style="65" customWidth="1"/>
    <col min="6313" max="6313" width="3" style="65" customWidth="1"/>
    <col min="6314" max="6315" width="3" style="65" bestFit="1" customWidth="1"/>
    <col min="6316" max="6316" width="3.140625" style="65" customWidth="1"/>
    <col min="6317" max="6324" width="2.85546875" style="65" bestFit="1" customWidth="1"/>
    <col min="6325" max="6336" width="2.85546875" style="65" customWidth="1"/>
    <col min="6337" max="6339" width="3" style="65" bestFit="1" customWidth="1"/>
    <col min="6340" max="6348" width="2.85546875" style="65" bestFit="1" customWidth="1"/>
    <col min="6349" max="6351" width="3" style="65" bestFit="1" customWidth="1"/>
    <col min="6352" max="6360" width="2.85546875" style="65" bestFit="1" customWidth="1"/>
    <col min="6361" max="6363" width="3" style="65" bestFit="1" customWidth="1"/>
    <col min="6364" max="6372" width="2.85546875" style="65" bestFit="1" customWidth="1"/>
    <col min="6373" max="6375" width="3" style="65" bestFit="1" customWidth="1"/>
    <col min="6376" max="6384" width="2.85546875" style="65" bestFit="1" customWidth="1"/>
    <col min="6385" max="6387" width="3" style="65" bestFit="1" customWidth="1"/>
    <col min="6388" max="6388" width="2.85546875" style="65" bestFit="1" customWidth="1"/>
    <col min="6389" max="6563" width="2.7109375" style="65"/>
    <col min="6564" max="6564" width="5.42578125" style="65" customWidth="1"/>
    <col min="6565" max="6565" width="12.5703125" style="65" customWidth="1"/>
    <col min="6566" max="6566" width="45.42578125" style="65" customWidth="1"/>
    <col min="6567" max="6567" width="18.7109375" style="65" customWidth="1"/>
    <col min="6568" max="6568" width="19.28515625" style="65" customWidth="1"/>
    <col min="6569" max="6569" width="3" style="65" customWidth="1"/>
    <col min="6570" max="6571" width="3" style="65" bestFit="1" customWidth="1"/>
    <col min="6572" max="6572" width="3.140625" style="65" customWidth="1"/>
    <col min="6573" max="6580" width="2.85546875" style="65" bestFit="1" customWidth="1"/>
    <col min="6581" max="6592" width="2.85546875" style="65" customWidth="1"/>
    <col min="6593" max="6595" width="3" style="65" bestFit="1" customWidth="1"/>
    <col min="6596" max="6604" width="2.85546875" style="65" bestFit="1" customWidth="1"/>
    <col min="6605" max="6607" width="3" style="65" bestFit="1" customWidth="1"/>
    <col min="6608" max="6616" width="2.85546875" style="65" bestFit="1" customWidth="1"/>
    <col min="6617" max="6619" width="3" style="65" bestFit="1" customWidth="1"/>
    <col min="6620" max="6628" width="2.85546875" style="65" bestFit="1" customWidth="1"/>
    <col min="6629" max="6631" width="3" style="65" bestFit="1" customWidth="1"/>
    <col min="6632" max="6640" width="2.85546875" style="65" bestFit="1" customWidth="1"/>
    <col min="6641" max="6643" width="3" style="65" bestFit="1" customWidth="1"/>
    <col min="6644" max="6644" width="2.85546875" style="65" bestFit="1" customWidth="1"/>
    <col min="6645" max="6819" width="2.7109375" style="65"/>
    <col min="6820" max="6820" width="5.42578125" style="65" customWidth="1"/>
    <col min="6821" max="6821" width="12.5703125" style="65" customWidth="1"/>
    <col min="6822" max="6822" width="45.42578125" style="65" customWidth="1"/>
    <col min="6823" max="6823" width="18.7109375" style="65" customWidth="1"/>
    <col min="6824" max="6824" width="19.28515625" style="65" customWidth="1"/>
    <col min="6825" max="6825" width="3" style="65" customWidth="1"/>
    <col min="6826" max="6827" width="3" style="65" bestFit="1" customWidth="1"/>
    <col min="6828" max="6828" width="3.140625" style="65" customWidth="1"/>
    <col min="6829" max="6836" width="2.85546875" style="65" bestFit="1" customWidth="1"/>
    <col min="6837" max="6848" width="2.85546875" style="65" customWidth="1"/>
    <col min="6849" max="6851" width="3" style="65" bestFit="1" customWidth="1"/>
    <col min="6852" max="6860" width="2.85546875" style="65" bestFit="1" customWidth="1"/>
    <col min="6861" max="6863" width="3" style="65" bestFit="1" customWidth="1"/>
    <col min="6864" max="6872" width="2.85546875" style="65" bestFit="1" customWidth="1"/>
    <col min="6873" max="6875" width="3" style="65" bestFit="1" customWidth="1"/>
    <col min="6876" max="6884" width="2.85546875" style="65" bestFit="1" customWidth="1"/>
    <col min="6885" max="6887" width="3" style="65" bestFit="1" customWidth="1"/>
    <col min="6888" max="6896" width="2.85546875" style="65" bestFit="1" customWidth="1"/>
    <col min="6897" max="6899" width="3" style="65" bestFit="1" customWidth="1"/>
    <col min="6900" max="6900" width="2.85546875" style="65" bestFit="1" customWidth="1"/>
    <col min="6901" max="7075" width="2.7109375" style="65"/>
    <col min="7076" max="7076" width="5.42578125" style="65" customWidth="1"/>
    <col min="7077" max="7077" width="12.5703125" style="65" customWidth="1"/>
    <col min="7078" max="7078" width="45.42578125" style="65" customWidth="1"/>
    <col min="7079" max="7079" width="18.7109375" style="65" customWidth="1"/>
    <col min="7080" max="7080" width="19.28515625" style="65" customWidth="1"/>
    <col min="7081" max="7081" width="3" style="65" customWidth="1"/>
    <col min="7082" max="7083" width="3" style="65" bestFit="1" customWidth="1"/>
    <col min="7084" max="7084" width="3.140625" style="65" customWidth="1"/>
    <col min="7085" max="7092" width="2.85546875" style="65" bestFit="1" customWidth="1"/>
    <col min="7093" max="7104" width="2.85546875" style="65" customWidth="1"/>
    <col min="7105" max="7107" width="3" style="65" bestFit="1" customWidth="1"/>
    <col min="7108" max="7116" width="2.85546875" style="65" bestFit="1" customWidth="1"/>
    <col min="7117" max="7119" width="3" style="65" bestFit="1" customWidth="1"/>
    <col min="7120" max="7128" width="2.85546875" style="65" bestFit="1" customWidth="1"/>
    <col min="7129" max="7131" width="3" style="65" bestFit="1" customWidth="1"/>
    <col min="7132" max="7140" width="2.85546875" style="65" bestFit="1" customWidth="1"/>
    <col min="7141" max="7143" width="3" style="65" bestFit="1" customWidth="1"/>
    <col min="7144" max="7152" width="2.85546875" style="65" bestFit="1" customWidth="1"/>
    <col min="7153" max="7155" width="3" style="65" bestFit="1" customWidth="1"/>
    <col min="7156" max="7156" width="2.85546875" style="65" bestFit="1" customWidth="1"/>
    <col min="7157" max="7331" width="2.7109375" style="65"/>
    <col min="7332" max="7332" width="5.42578125" style="65" customWidth="1"/>
    <col min="7333" max="7333" width="12.5703125" style="65" customWidth="1"/>
    <col min="7334" max="7334" width="45.42578125" style="65" customWidth="1"/>
    <col min="7335" max="7335" width="18.7109375" style="65" customWidth="1"/>
    <col min="7336" max="7336" width="19.28515625" style="65" customWidth="1"/>
    <col min="7337" max="7337" width="3" style="65" customWidth="1"/>
    <col min="7338" max="7339" width="3" style="65" bestFit="1" customWidth="1"/>
    <col min="7340" max="7340" width="3.140625" style="65" customWidth="1"/>
    <col min="7341" max="7348" width="2.85546875" style="65" bestFit="1" customWidth="1"/>
    <col min="7349" max="7360" width="2.85546875" style="65" customWidth="1"/>
    <col min="7361" max="7363" width="3" style="65" bestFit="1" customWidth="1"/>
    <col min="7364" max="7372" width="2.85546875" style="65" bestFit="1" customWidth="1"/>
    <col min="7373" max="7375" width="3" style="65" bestFit="1" customWidth="1"/>
    <col min="7376" max="7384" width="2.85546875" style="65" bestFit="1" customWidth="1"/>
    <col min="7385" max="7387" width="3" style="65" bestFit="1" customWidth="1"/>
    <col min="7388" max="7396" width="2.85546875" style="65" bestFit="1" customWidth="1"/>
    <col min="7397" max="7399" width="3" style="65" bestFit="1" customWidth="1"/>
    <col min="7400" max="7408" width="2.85546875" style="65" bestFit="1" customWidth="1"/>
    <col min="7409" max="7411" width="3" style="65" bestFit="1" customWidth="1"/>
    <col min="7412" max="7412" width="2.85546875" style="65" bestFit="1" customWidth="1"/>
    <col min="7413" max="7587" width="2.7109375" style="65"/>
    <col min="7588" max="7588" width="5.42578125" style="65" customWidth="1"/>
    <col min="7589" max="7589" width="12.5703125" style="65" customWidth="1"/>
    <col min="7590" max="7590" width="45.42578125" style="65" customWidth="1"/>
    <col min="7591" max="7591" width="18.7109375" style="65" customWidth="1"/>
    <col min="7592" max="7592" width="19.28515625" style="65" customWidth="1"/>
    <col min="7593" max="7593" width="3" style="65" customWidth="1"/>
    <col min="7594" max="7595" width="3" style="65" bestFit="1" customWidth="1"/>
    <col min="7596" max="7596" width="3.140625" style="65" customWidth="1"/>
    <col min="7597" max="7604" width="2.85546875" style="65" bestFit="1" customWidth="1"/>
    <col min="7605" max="7616" width="2.85546875" style="65" customWidth="1"/>
    <col min="7617" max="7619" width="3" style="65" bestFit="1" customWidth="1"/>
    <col min="7620" max="7628" width="2.85546875" style="65" bestFit="1" customWidth="1"/>
    <col min="7629" max="7631" width="3" style="65" bestFit="1" customWidth="1"/>
    <col min="7632" max="7640" width="2.85546875" style="65" bestFit="1" customWidth="1"/>
    <col min="7641" max="7643" width="3" style="65" bestFit="1" customWidth="1"/>
    <col min="7644" max="7652" width="2.85546875" style="65" bestFit="1" customWidth="1"/>
    <col min="7653" max="7655" width="3" style="65" bestFit="1" customWidth="1"/>
    <col min="7656" max="7664" width="2.85546875" style="65" bestFit="1" customWidth="1"/>
    <col min="7665" max="7667" width="3" style="65" bestFit="1" customWidth="1"/>
    <col min="7668" max="7668" width="2.85546875" style="65" bestFit="1" customWidth="1"/>
    <col min="7669" max="7843" width="2.7109375" style="65"/>
    <col min="7844" max="7844" width="5.42578125" style="65" customWidth="1"/>
    <col min="7845" max="7845" width="12.5703125" style="65" customWidth="1"/>
    <col min="7846" max="7846" width="45.42578125" style="65" customWidth="1"/>
    <col min="7847" max="7847" width="18.7109375" style="65" customWidth="1"/>
    <col min="7848" max="7848" width="19.28515625" style="65" customWidth="1"/>
    <col min="7849" max="7849" width="3" style="65" customWidth="1"/>
    <col min="7850" max="7851" width="3" style="65" bestFit="1" customWidth="1"/>
    <col min="7852" max="7852" width="3.140625" style="65" customWidth="1"/>
    <col min="7853" max="7860" width="2.85546875" style="65" bestFit="1" customWidth="1"/>
    <col min="7861" max="7872" width="2.85546875" style="65" customWidth="1"/>
    <col min="7873" max="7875" width="3" style="65" bestFit="1" customWidth="1"/>
    <col min="7876" max="7884" width="2.85546875" style="65" bestFit="1" customWidth="1"/>
    <col min="7885" max="7887" width="3" style="65" bestFit="1" customWidth="1"/>
    <col min="7888" max="7896" width="2.85546875" style="65" bestFit="1" customWidth="1"/>
    <col min="7897" max="7899" width="3" style="65" bestFit="1" customWidth="1"/>
    <col min="7900" max="7908" width="2.85546875" style="65" bestFit="1" customWidth="1"/>
    <col min="7909" max="7911" width="3" style="65" bestFit="1" customWidth="1"/>
    <col min="7912" max="7920" width="2.85546875" style="65" bestFit="1" customWidth="1"/>
    <col min="7921" max="7923" width="3" style="65" bestFit="1" customWidth="1"/>
    <col min="7924" max="7924" width="2.85546875" style="65" bestFit="1" customWidth="1"/>
    <col min="7925" max="8099" width="2.7109375" style="65"/>
    <col min="8100" max="8100" width="5.42578125" style="65" customWidth="1"/>
    <col min="8101" max="8101" width="12.5703125" style="65" customWidth="1"/>
    <col min="8102" max="8102" width="45.42578125" style="65" customWidth="1"/>
    <col min="8103" max="8103" width="18.7109375" style="65" customWidth="1"/>
    <col min="8104" max="8104" width="19.28515625" style="65" customWidth="1"/>
    <col min="8105" max="8105" width="3" style="65" customWidth="1"/>
    <col min="8106" max="8107" width="3" style="65" bestFit="1" customWidth="1"/>
    <col min="8108" max="8108" width="3.140625" style="65" customWidth="1"/>
    <col min="8109" max="8116" width="2.85546875" style="65" bestFit="1" customWidth="1"/>
    <col min="8117" max="8128" width="2.85546875" style="65" customWidth="1"/>
    <col min="8129" max="8131" width="3" style="65" bestFit="1" customWidth="1"/>
    <col min="8132" max="8140" width="2.85546875" style="65" bestFit="1" customWidth="1"/>
    <col min="8141" max="8143" width="3" style="65" bestFit="1" customWidth="1"/>
    <col min="8144" max="8152" width="2.85546875" style="65" bestFit="1" customWidth="1"/>
    <col min="8153" max="8155" width="3" style="65" bestFit="1" customWidth="1"/>
    <col min="8156" max="8164" width="2.85546875" style="65" bestFit="1" customWidth="1"/>
    <col min="8165" max="8167" width="3" style="65" bestFit="1" customWidth="1"/>
    <col min="8168" max="8176" width="2.85546875" style="65" bestFit="1" customWidth="1"/>
    <col min="8177" max="8179" width="3" style="65" bestFit="1" customWidth="1"/>
    <col min="8180" max="8180" width="2.85546875" style="65" bestFit="1" customWidth="1"/>
    <col min="8181" max="8355" width="2.7109375" style="65"/>
    <col min="8356" max="8356" width="5.42578125" style="65" customWidth="1"/>
    <col min="8357" max="8357" width="12.5703125" style="65" customWidth="1"/>
    <col min="8358" max="8358" width="45.42578125" style="65" customWidth="1"/>
    <col min="8359" max="8359" width="18.7109375" style="65" customWidth="1"/>
    <col min="8360" max="8360" width="19.28515625" style="65" customWidth="1"/>
    <col min="8361" max="8361" width="3" style="65" customWidth="1"/>
    <col min="8362" max="8363" width="3" style="65" bestFit="1" customWidth="1"/>
    <col min="8364" max="8364" width="3.140625" style="65" customWidth="1"/>
    <col min="8365" max="8372" width="2.85546875" style="65" bestFit="1" customWidth="1"/>
    <col min="8373" max="8384" width="2.85546875" style="65" customWidth="1"/>
    <col min="8385" max="8387" width="3" style="65" bestFit="1" customWidth="1"/>
    <col min="8388" max="8396" width="2.85546875" style="65" bestFit="1" customWidth="1"/>
    <col min="8397" max="8399" width="3" style="65" bestFit="1" customWidth="1"/>
    <col min="8400" max="8408" width="2.85546875" style="65" bestFit="1" customWidth="1"/>
    <col min="8409" max="8411" width="3" style="65" bestFit="1" customWidth="1"/>
    <col min="8412" max="8420" width="2.85546875" style="65" bestFit="1" customWidth="1"/>
    <col min="8421" max="8423" width="3" style="65" bestFit="1" customWidth="1"/>
    <col min="8424" max="8432" width="2.85546875" style="65" bestFit="1" customWidth="1"/>
    <col min="8433" max="8435" width="3" style="65" bestFit="1" customWidth="1"/>
    <col min="8436" max="8436" width="2.85546875" style="65" bestFit="1" customWidth="1"/>
    <col min="8437" max="8611" width="2.7109375" style="65"/>
    <col min="8612" max="8612" width="5.42578125" style="65" customWidth="1"/>
    <col min="8613" max="8613" width="12.5703125" style="65" customWidth="1"/>
    <col min="8614" max="8614" width="45.42578125" style="65" customWidth="1"/>
    <col min="8615" max="8615" width="18.7109375" style="65" customWidth="1"/>
    <col min="8616" max="8616" width="19.28515625" style="65" customWidth="1"/>
    <col min="8617" max="8617" width="3" style="65" customWidth="1"/>
    <col min="8618" max="8619" width="3" style="65" bestFit="1" customWidth="1"/>
    <col min="8620" max="8620" width="3.140625" style="65" customWidth="1"/>
    <col min="8621" max="8628" width="2.85546875" style="65" bestFit="1" customWidth="1"/>
    <col min="8629" max="8640" width="2.85546875" style="65" customWidth="1"/>
    <col min="8641" max="8643" width="3" style="65" bestFit="1" customWidth="1"/>
    <col min="8644" max="8652" width="2.85546875" style="65" bestFit="1" customWidth="1"/>
    <col min="8653" max="8655" width="3" style="65" bestFit="1" customWidth="1"/>
    <col min="8656" max="8664" width="2.85546875" style="65" bestFit="1" customWidth="1"/>
    <col min="8665" max="8667" width="3" style="65" bestFit="1" customWidth="1"/>
    <col min="8668" max="8676" width="2.85546875" style="65" bestFit="1" customWidth="1"/>
    <col min="8677" max="8679" width="3" style="65" bestFit="1" customWidth="1"/>
    <col min="8680" max="8688" width="2.85546875" style="65" bestFit="1" customWidth="1"/>
    <col min="8689" max="8691" width="3" style="65" bestFit="1" customWidth="1"/>
    <col min="8692" max="8692" width="2.85546875" style="65" bestFit="1" customWidth="1"/>
    <col min="8693" max="8867" width="2.7109375" style="65"/>
    <col min="8868" max="8868" width="5.42578125" style="65" customWidth="1"/>
    <col min="8869" max="8869" width="12.5703125" style="65" customWidth="1"/>
    <col min="8870" max="8870" width="45.42578125" style="65" customWidth="1"/>
    <col min="8871" max="8871" width="18.7109375" style="65" customWidth="1"/>
    <col min="8872" max="8872" width="19.28515625" style="65" customWidth="1"/>
    <col min="8873" max="8873" width="3" style="65" customWidth="1"/>
    <col min="8874" max="8875" width="3" style="65" bestFit="1" customWidth="1"/>
    <col min="8876" max="8876" width="3.140625" style="65" customWidth="1"/>
    <col min="8877" max="8884" width="2.85546875" style="65" bestFit="1" customWidth="1"/>
    <col min="8885" max="8896" width="2.85546875" style="65" customWidth="1"/>
    <col min="8897" max="8899" width="3" style="65" bestFit="1" customWidth="1"/>
    <col min="8900" max="8908" width="2.85546875" style="65" bestFit="1" customWidth="1"/>
    <col min="8909" max="8911" width="3" style="65" bestFit="1" customWidth="1"/>
    <col min="8912" max="8920" width="2.85546875" style="65" bestFit="1" customWidth="1"/>
    <col min="8921" max="8923" width="3" style="65" bestFit="1" customWidth="1"/>
    <col min="8924" max="8932" width="2.85546875" style="65" bestFit="1" customWidth="1"/>
    <col min="8933" max="8935" width="3" style="65" bestFit="1" customWidth="1"/>
    <col min="8936" max="8944" width="2.85546875" style="65" bestFit="1" customWidth="1"/>
    <col min="8945" max="8947" width="3" style="65" bestFit="1" customWidth="1"/>
    <col min="8948" max="8948" width="2.85546875" style="65" bestFit="1" customWidth="1"/>
    <col min="8949" max="9123" width="2.7109375" style="65"/>
    <col min="9124" max="9124" width="5.42578125" style="65" customWidth="1"/>
    <col min="9125" max="9125" width="12.5703125" style="65" customWidth="1"/>
    <col min="9126" max="9126" width="45.42578125" style="65" customWidth="1"/>
    <col min="9127" max="9127" width="18.7109375" style="65" customWidth="1"/>
    <col min="9128" max="9128" width="19.28515625" style="65" customWidth="1"/>
    <col min="9129" max="9129" width="3" style="65" customWidth="1"/>
    <col min="9130" max="9131" width="3" style="65" bestFit="1" customWidth="1"/>
    <col min="9132" max="9132" width="3.140625" style="65" customWidth="1"/>
    <col min="9133" max="9140" width="2.85546875" style="65" bestFit="1" customWidth="1"/>
    <col min="9141" max="9152" width="2.85546875" style="65" customWidth="1"/>
    <col min="9153" max="9155" width="3" style="65" bestFit="1" customWidth="1"/>
    <col min="9156" max="9164" width="2.85546875" style="65" bestFit="1" customWidth="1"/>
    <col min="9165" max="9167" width="3" style="65" bestFit="1" customWidth="1"/>
    <col min="9168" max="9176" width="2.85546875" style="65" bestFit="1" customWidth="1"/>
    <col min="9177" max="9179" width="3" style="65" bestFit="1" customWidth="1"/>
    <col min="9180" max="9188" width="2.85546875" style="65" bestFit="1" customWidth="1"/>
    <col min="9189" max="9191" width="3" style="65" bestFit="1" customWidth="1"/>
    <col min="9192" max="9200" width="2.85546875" style="65" bestFit="1" customWidth="1"/>
    <col min="9201" max="9203" width="3" style="65" bestFit="1" customWidth="1"/>
    <col min="9204" max="9204" width="2.85546875" style="65" bestFit="1" customWidth="1"/>
    <col min="9205" max="9379" width="2.7109375" style="65"/>
    <col min="9380" max="9380" width="5.42578125" style="65" customWidth="1"/>
    <col min="9381" max="9381" width="12.5703125" style="65" customWidth="1"/>
    <col min="9382" max="9382" width="45.42578125" style="65" customWidth="1"/>
    <col min="9383" max="9383" width="18.7109375" style="65" customWidth="1"/>
    <col min="9384" max="9384" width="19.28515625" style="65" customWidth="1"/>
    <col min="9385" max="9385" width="3" style="65" customWidth="1"/>
    <col min="9386" max="9387" width="3" style="65" bestFit="1" customWidth="1"/>
    <col min="9388" max="9388" width="3.140625" style="65" customWidth="1"/>
    <col min="9389" max="9396" width="2.85546875" style="65" bestFit="1" customWidth="1"/>
    <col min="9397" max="9408" width="2.85546875" style="65" customWidth="1"/>
    <col min="9409" max="9411" width="3" style="65" bestFit="1" customWidth="1"/>
    <col min="9412" max="9420" width="2.85546875" style="65" bestFit="1" customWidth="1"/>
    <col min="9421" max="9423" width="3" style="65" bestFit="1" customWidth="1"/>
    <col min="9424" max="9432" width="2.85546875" style="65" bestFit="1" customWidth="1"/>
    <col min="9433" max="9435" width="3" style="65" bestFit="1" customWidth="1"/>
    <col min="9436" max="9444" width="2.85546875" style="65" bestFit="1" customWidth="1"/>
    <col min="9445" max="9447" width="3" style="65" bestFit="1" customWidth="1"/>
    <col min="9448" max="9456" width="2.85546875" style="65" bestFit="1" customWidth="1"/>
    <col min="9457" max="9459" width="3" style="65" bestFit="1" customWidth="1"/>
    <col min="9460" max="9460" width="2.85546875" style="65" bestFit="1" customWidth="1"/>
    <col min="9461" max="9635" width="2.7109375" style="65"/>
    <col min="9636" max="9636" width="5.42578125" style="65" customWidth="1"/>
    <col min="9637" max="9637" width="12.5703125" style="65" customWidth="1"/>
    <col min="9638" max="9638" width="45.42578125" style="65" customWidth="1"/>
    <col min="9639" max="9639" width="18.7109375" style="65" customWidth="1"/>
    <col min="9640" max="9640" width="19.28515625" style="65" customWidth="1"/>
    <col min="9641" max="9641" width="3" style="65" customWidth="1"/>
    <col min="9642" max="9643" width="3" style="65" bestFit="1" customWidth="1"/>
    <col min="9644" max="9644" width="3.140625" style="65" customWidth="1"/>
    <col min="9645" max="9652" width="2.85546875" style="65" bestFit="1" customWidth="1"/>
    <col min="9653" max="9664" width="2.85546875" style="65" customWidth="1"/>
    <col min="9665" max="9667" width="3" style="65" bestFit="1" customWidth="1"/>
    <col min="9668" max="9676" width="2.85546875" style="65" bestFit="1" customWidth="1"/>
    <col min="9677" max="9679" width="3" style="65" bestFit="1" customWidth="1"/>
    <col min="9680" max="9688" width="2.85546875" style="65" bestFit="1" customWidth="1"/>
    <col min="9689" max="9691" width="3" style="65" bestFit="1" customWidth="1"/>
    <col min="9692" max="9700" width="2.85546875" style="65" bestFit="1" customWidth="1"/>
    <col min="9701" max="9703" width="3" style="65" bestFit="1" customWidth="1"/>
    <col min="9704" max="9712" width="2.85546875" style="65" bestFit="1" customWidth="1"/>
    <col min="9713" max="9715" width="3" style="65" bestFit="1" customWidth="1"/>
    <col min="9716" max="9716" width="2.85546875" style="65" bestFit="1" customWidth="1"/>
    <col min="9717" max="9891" width="2.7109375" style="65"/>
    <col min="9892" max="9892" width="5.42578125" style="65" customWidth="1"/>
    <col min="9893" max="9893" width="12.5703125" style="65" customWidth="1"/>
    <col min="9894" max="9894" width="45.42578125" style="65" customWidth="1"/>
    <col min="9895" max="9895" width="18.7109375" style="65" customWidth="1"/>
    <col min="9896" max="9896" width="19.28515625" style="65" customWidth="1"/>
    <col min="9897" max="9897" width="3" style="65" customWidth="1"/>
    <col min="9898" max="9899" width="3" style="65" bestFit="1" customWidth="1"/>
    <col min="9900" max="9900" width="3.140625" style="65" customWidth="1"/>
    <col min="9901" max="9908" width="2.85546875" style="65" bestFit="1" customWidth="1"/>
    <col min="9909" max="9920" width="2.85546875" style="65" customWidth="1"/>
    <col min="9921" max="9923" width="3" style="65" bestFit="1" customWidth="1"/>
    <col min="9924" max="9932" width="2.85546875" style="65" bestFit="1" customWidth="1"/>
    <col min="9933" max="9935" width="3" style="65" bestFit="1" customWidth="1"/>
    <col min="9936" max="9944" width="2.85546875" style="65" bestFit="1" customWidth="1"/>
    <col min="9945" max="9947" width="3" style="65" bestFit="1" customWidth="1"/>
    <col min="9948" max="9956" width="2.85546875" style="65" bestFit="1" customWidth="1"/>
    <col min="9957" max="9959" width="3" style="65" bestFit="1" customWidth="1"/>
    <col min="9960" max="9968" width="2.85546875" style="65" bestFit="1" customWidth="1"/>
    <col min="9969" max="9971" width="3" style="65" bestFit="1" customWidth="1"/>
    <col min="9972" max="9972" width="2.85546875" style="65" bestFit="1" customWidth="1"/>
    <col min="9973" max="10147" width="2.7109375" style="65"/>
    <col min="10148" max="10148" width="5.42578125" style="65" customWidth="1"/>
    <col min="10149" max="10149" width="12.5703125" style="65" customWidth="1"/>
    <col min="10150" max="10150" width="45.42578125" style="65" customWidth="1"/>
    <col min="10151" max="10151" width="18.7109375" style="65" customWidth="1"/>
    <col min="10152" max="10152" width="19.28515625" style="65" customWidth="1"/>
    <col min="10153" max="10153" width="3" style="65" customWidth="1"/>
    <col min="10154" max="10155" width="3" style="65" bestFit="1" customWidth="1"/>
    <col min="10156" max="10156" width="3.140625" style="65" customWidth="1"/>
    <col min="10157" max="10164" width="2.85546875" style="65" bestFit="1" customWidth="1"/>
    <col min="10165" max="10176" width="2.85546875" style="65" customWidth="1"/>
    <col min="10177" max="10179" width="3" style="65" bestFit="1" customWidth="1"/>
    <col min="10180" max="10188" width="2.85546875" style="65" bestFit="1" customWidth="1"/>
    <col min="10189" max="10191" width="3" style="65" bestFit="1" customWidth="1"/>
    <col min="10192" max="10200" width="2.85546875" style="65" bestFit="1" customWidth="1"/>
    <col min="10201" max="10203" width="3" style="65" bestFit="1" customWidth="1"/>
    <col min="10204" max="10212" width="2.85546875" style="65" bestFit="1" customWidth="1"/>
    <col min="10213" max="10215" width="3" style="65" bestFit="1" customWidth="1"/>
    <col min="10216" max="10224" width="2.85546875" style="65" bestFit="1" customWidth="1"/>
    <col min="10225" max="10227" width="3" style="65" bestFit="1" customWidth="1"/>
    <col min="10228" max="10228" width="2.85546875" style="65" bestFit="1" customWidth="1"/>
    <col min="10229" max="10403" width="2.7109375" style="65"/>
    <col min="10404" max="10404" width="5.42578125" style="65" customWidth="1"/>
    <col min="10405" max="10405" width="12.5703125" style="65" customWidth="1"/>
    <col min="10406" max="10406" width="45.42578125" style="65" customWidth="1"/>
    <col min="10407" max="10407" width="18.7109375" style="65" customWidth="1"/>
    <col min="10408" max="10408" width="19.28515625" style="65" customWidth="1"/>
    <col min="10409" max="10409" width="3" style="65" customWidth="1"/>
    <col min="10410" max="10411" width="3" style="65" bestFit="1" customWidth="1"/>
    <col min="10412" max="10412" width="3.140625" style="65" customWidth="1"/>
    <col min="10413" max="10420" width="2.85546875" style="65" bestFit="1" customWidth="1"/>
    <col min="10421" max="10432" width="2.85546875" style="65" customWidth="1"/>
    <col min="10433" max="10435" width="3" style="65" bestFit="1" customWidth="1"/>
    <col min="10436" max="10444" width="2.85546875" style="65" bestFit="1" customWidth="1"/>
    <col min="10445" max="10447" width="3" style="65" bestFit="1" customWidth="1"/>
    <col min="10448" max="10456" width="2.85546875" style="65" bestFit="1" customWidth="1"/>
    <col min="10457" max="10459" width="3" style="65" bestFit="1" customWidth="1"/>
    <col min="10460" max="10468" width="2.85546875" style="65" bestFit="1" customWidth="1"/>
    <col min="10469" max="10471" width="3" style="65" bestFit="1" customWidth="1"/>
    <col min="10472" max="10480" width="2.85546875" style="65" bestFit="1" customWidth="1"/>
    <col min="10481" max="10483" width="3" style="65" bestFit="1" customWidth="1"/>
    <col min="10484" max="10484" width="2.85546875" style="65" bestFit="1" customWidth="1"/>
    <col min="10485" max="10659" width="2.7109375" style="65"/>
    <col min="10660" max="10660" width="5.42578125" style="65" customWidth="1"/>
    <col min="10661" max="10661" width="12.5703125" style="65" customWidth="1"/>
    <col min="10662" max="10662" width="45.42578125" style="65" customWidth="1"/>
    <col min="10663" max="10663" width="18.7109375" style="65" customWidth="1"/>
    <col min="10664" max="10664" width="19.28515625" style="65" customWidth="1"/>
    <col min="10665" max="10665" width="3" style="65" customWidth="1"/>
    <col min="10666" max="10667" width="3" style="65" bestFit="1" customWidth="1"/>
    <col min="10668" max="10668" width="3.140625" style="65" customWidth="1"/>
    <col min="10669" max="10676" width="2.85546875" style="65" bestFit="1" customWidth="1"/>
    <col min="10677" max="10688" width="2.85546875" style="65" customWidth="1"/>
    <col min="10689" max="10691" width="3" style="65" bestFit="1" customWidth="1"/>
    <col min="10692" max="10700" width="2.85546875" style="65" bestFit="1" customWidth="1"/>
    <col min="10701" max="10703" width="3" style="65" bestFit="1" customWidth="1"/>
    <col min="10704" max="10712" width="2.85546875" style="65" bestFit="1" customWidth="1"/>
    <col min="10713" max="10715" width="3" style="65" bestFit="1" customWidth="1"/>
    <col min="10716" max="10724" width="2.85546875" style="65" bestFit="1" customWidth="1"/>
    <col min="10725" max="10727" width="3" style="65" bestFit="1" customWidth="1"/>
    <col min="10728" max="10736" width="2.85546875" style="65" bestFit="1" customWidth="1"/>
    <col min="10737" max="10739" width="3" style="65" bestFit="1" customWidth="1"/>
    <col min="10740" max="10740" width="2.85546875" style="65" bestFit="1" customWidth="1"/>
    <col min="10741" max="10915" width="2.7109375" style="65"/>
    <col min="10916" max="10916" width="5.42578125" style="65" customWidth="1"/>
    <col min="10917" max="10917" width="12.5703125" style="65" customWidth="1"/>
    <col min="10918" max="10918" width="45.42578125" style="65" customWidth="1"/>
    <col min="10919" max="10919" width="18.7109375" style="65" customWidth="1"/>
    <col min="10920" max="10920" width="19.28515625" style="65" customWidth="1"/>
    <col min="10921" max="10921" width="3" style="65" customWidth="1"/>
    <col min="10922" max="10923" width="3" style="65" bestFit="1" customWidth="1"/>
    <col min="10924" max="10924" width="3.140625" style="65" customWidth="1"/>
    <col min="10925" max="10932" width="2.85546875" style="65" bestFit="1" customWidth="1"/>
    <col min="10933" max="10944" width="2.85546875" style="65" customWidth="1"/>
    <col min="10945" max="10947" width="3" style="65" bestFit="1" customWidth="1"/>
    <col min="10948" max="10956" width="2.85546875" style="65" bestFit="1" customWidth="1"/>
    <col min="10957" max="10959" width="3" style="65" bestFit="1" customWidth="1"/>
    <col min="10960" max="10968" width="2.85546875" style="65" bestFit="1" customWidth="1"/>
    <col min="10969" max="10971" width="3" style="65" bestFit="1" customWidth="1"/>
    <col min="10972" max="10980" width="2.85546875" style="65" bestFit="1" customWidth="1"/>
    <col min="10981" max="10983" width="3" style="65" bestFit="1" customWidth="1"/>
    <col min="10984" max="10992" width="2.85546875" style="65" bestFit="1" customWidth="1"/>
    <col min="10993" max="10995" width="3" style="65" bestFit="1" customWidth="1"/>
    <col min="10996" max="10996" width="2.85546875" style="65" bestFit="1" customWidth="1"/>
    <col min="10997" max="11171" width="2.7109375" style="65"/>
    <col min="11172" max="11172" width="5.42578125" style="65" customWidth="1"/>
    <col min="11173" max="11173" width="12.5703125" style="65" customWidth="1"/>
    <col min="11174" max="11174" width="45.42578125" style="65" customWidth="1"/>
    <col min="11175" max="11175" width="18.7109375" style="65" customWidth="1"/>
    <col min="11176" max="11176" width="19.28515625" style="65" customWidth="1"/>
    <col min="11177" max="11177" width="3" style="65" customWidth="1"/>
    <col min="11178" max="11179" width="3" style="65" bestFit="1" customWidth="1"/>
    <col min="11180" max="11180" width="3.140625" style="65" customWidth="1"/>
    <col min="11181" max="11188" width="2.85546875" style="65" bestFit="1" customWidth="1"/>
    <col min="11189" max="11200" width="2.85546875" style="65" customWidth="1"/>
    <col min="11201" max="11203" width="3" style="65" bestFit="1" customWidth="1"/>
    <col min="11204" max="11212" width="2.85546875" style="65" bestFit="1" customWidth="1"/>
    <col min="11213" max="11215" width="3" style="65" bestFit="1" customWidth="1"/>
    <col min="11216" max="11224" width="2.85546875" style="65" bestFit="1" customWidth="1"/>
    <col min="11225" max="11227" width="3" style="65" bestFit="1" customWidth="1"/>
    <col min="11228" max="11236" width="2.85546875" style="65" bestFit="1" customWidth="1"/>
    <col min="11237" max="11239" width="3" style="65" bestFit="1" customWidth="1"/>
    <col min="11240" max="11248" width="2.85546875" style="65" bestFit="1" customWidth="1"/>
    <col min="11249" max="11251" width="3" style="65" bestFit="1" customWidth="1"/>
    <col min="11252" max="11252" width="2.85546875" style="65" bestFit="1" customWidth="1"/>
    <col min="11253" max="11427" width="2.7109375" style="65"/>
    <col min="11428" max="11428" width="5.42578125" style="65" customWidth="1"/>
    <col min="11429" max="11429" width="12.5703125" style="65" customWidth="1"/>
    <col min="11430" max="11430" width="45.42578125" style="65" customWidth="1"/>
    <col min="11431" max="11431" width="18.7109375" style="65" customWidth="1"/>
    <col min="11432" max="11432" width="19.28515625" style="65" customWidth="1"/>
    <col min="11433" max="11433" width="3" style="65" customWidth="1"/>
    <col min="11434" max="11435" width="3" style="65" bestFit="1" customWidth="1"/>
    <col min="11436" max="11436" width="3.140625" style="65" customWidth="1"/>
    <col min="11437" max="11444" width="2.85546875" style="65" bestFit="1" customWidth="1"/>
    <col min="11445" max="11456" width="2.85546875" style="65" customWidth="1"/>
    <col min="11457" max="11459" width="3" style="65" bestFit="1" customWidth="1"/>
    <col min="11460" max="11468" width="2.85546875" style="65" bestFit="1" customWidth="1"/>
    <col min="11469" max="11471" width="3" style="65" bestFit="1" customWidth="1"/>
    <col min="11472" max="11480" width="2.85546875" style="65" bestFit="1" customWidth="1"/>
    <col min="11481" max="11483" width="3" style="65" bestFit="1" customWidth="1"/>
    <col min="11484" max="11492" width="2.85546875" style="65" bestFit="1" customWidth="1"/>
    <col min="11493" max="11495" width="3" style="65" bestFit="1" customWidth="1"/>
    <col min="11496" max="11504" width="2.85546875" style="65" bestFit="1" customWidth="1"/>
    <col min="11505" max="11507" width="3" style="65" bestFit="1" customWidth="1"/>
    <col min="11508" max="11508" width="2.85546875" style="65" bestFit="1" customWidth="1"/>
    <col min="11509" max="11683" width="2.7109375" style="65"/>
    <col min="11684" max="11684" width="5.42578125" style="65" customWidth="1"/>
    <col min="11685" max="11685" width="12.5703125" style="65" customWidth="1"/>
    <col min="11686" max="11686" width="45.42578125" style="65" customWidth="1"/>
    <col min="11687" max="11687" width="18.7109375" style="65" customWidth="1"/>
    <col min="11688" max="11688" width="19.28515625" style="65" customWidth="1"/>
    <col min="11689" max="11689" width="3" style="65" customWidth="1"/>
    <col min="11690" max="11691" width="3" style="65" bestFit="1" customWidth="1"/>
    <col min="11692" max="11692" width="3.140625" style="65" customWidth="1"/>
    <col min="11693" max="11700" width="2.85546875" style="65" bestFit="1" customWidth="1"/>
    <col min="11701" max="11712" width="2.85546875" style="65" customWidth="1"/>
    <col min="11713" max="11715" width="3" style="65" bestFit="1" customWidth="1"/>
    <col min="11716" max="11724" width="2.85546875" style="65" bestFit="1" customWidth="1"/>
    <col min="11725" max="11727" width="3" style="65" bestFit="1" customWidth="1"/>
    <col min="11728" max="11736" width="2.85546875" style="65" bestFit="1" customWidth="1"/>
    <col min="11737" max="11739" width="3" style="65" bestFit="1" customWidth="1"/>
    <col min="11740" max="11748" width="2.85546875" style="65" bestFit="1" customWidth="1"/>
    <col min="11749" max="11751" width="3" style="65" bestFit="1" customWidth="1"/>
    <col min="11752" max="11760" width="2.85546875" style="65" bestFit="1" customWidth="1"/>
    <col min="11761" max="11763" width="3" style="65" bestFit="1" customWidth="1"/>
    <col min="11764" max="11764" width="2.85546875" style="65" bestFit="1" customWidth="1"/>
    <col min="11765" max="11939" width="2.7109375" style="65"/>
    <col min="11940" max="11940" width="5.42578125" style="65" customWidth="1"/>
    <col min="11941" max="11941" width="12.5703125" style="65" customWidth="1"/>
    <col min="11942" max="11942" width="45.42578125" style="65" customWidth="1"/>
    <col min="11943" max="11943" width="18.7109375" style="65" customWidth="1"/>
    <col min="11944" max="11944" width="19.28515625" style="65" customWidth="1"/>
    <col min="11945" max="11945" width="3" style="65" customWidth="1"/>
    <col min="11946" max="11947" width="3" style="65" bestFit="1" customWidth="1"/>
    <col min="11948" max="11948" width="3.140625" style="65" customWidth="1"/>
    <col min="11949" max="11956" width="2.85546875" style="65" bestFit="1" customWidth="1"/>
    <col min="11957" max="11968" width="2.85546875" style="65" customWidth="1"/>
    <col min="11969" max="11971" width="3" style="65" bestFit="1" customWidth="1"/>
    <col min="11972" max="11980" width="2.85546875" style="65" bestFit="1" customWidth="1"/>
    <col min="11981" max="11983" width="3" style="65" bestFit="1" customWidth="1"/>
    <col min="11984" max="11992" width="2.85546875" style="65" bestFit="1" customWidth="1"/>
    <col min="11993" max="11995" width="3" style="65" bestFit="1" customWidth="1"/>
    <col min="11996" max="12004" width="2.85546875" style="65" bestFit="1" customWidth="1"/>
    <col min="12005" max="12007" width="3" style="65" bestFit="1" customWidth="1"/>
    <col min="12008" max="12016" width="2.85546875" style="65" bestFit="1" customWidth="1"/>
    <col min="12017" max="12019" width="3" style="65" bestFit="1" customWidth="1"/>
    <col min="12020" max="12020" width="2.85546875" style="65" bestFit="1" customWidth="1"/>
    <col min="12021" max="12195" width="2.7109375" style="65"/>
    <col min="12196" max="12196" width="5.42578125" style="65" customWidth="1"/>
    <col min="12197" max="12197" width="12.5703125" style="65" customWidth="1"/>
    <col min="12198" max="12198" width="45.42578125" style="65" customWidth="1"/>
    <col min="12199" max="12199" width="18.7109375" style="65" customWidth="1"/>
    <col min="12200" max="12200" width="19.28515625" style="65" customWidth="1"/>
    <col min="12201" max="12201" width="3" style="65" customWidth="1"/>
    <col min="12202" max="12203" width="3" style="65" bestFit="1" customWidth="1"/>
    <col min="12204" max="12204" width="3.140625" style="65" customWidth="1"/>
    <col min="12205" max="12212" width="2.85546875" style="65" bestFit="1" customWidth="1"/>
    <col min="12213" max="12224" width="2.85546875" style="65" customWidth="1"/>
    <col min="12225" max="12227" width="3" style="65" bestFit="1" customWidth="1"/>
    <col min="12228" max="12236" width="2.85546875" style="65" bestFit="1" customWidth="1"/>
    <col min="12237" max="12239" width="3" style="65" bestFit="1" customWidth="1"/>
    <col min="12240" max="12248" width="2.85546875" style="65" bestFit="1" customWidth="1"/>
    <col min="12249" max="12251" width="3" style="65" bestFit="1" customWidth="1"/>
    <col min="12252" max="12260" width="2.85546875" style="65" bestFit="1" customWidth="1"/>
    <col min="12261" max="12263" width="3" style="65" bestFit="1" customWidth="1"/>
    <col min="12264" max="12272" width="2.85546875" style="65" bestFit="1" customWidth="1"/>
    <col min="12273" max="12275" width="3" style="65" bestFit="1" customWidth="1"/>
    <col min="12276" max="12276" width="2.85546875" style="65" bestFit="1" customWidth="1"/>
    <col min="12277" max="12451" width="2.7109375" style="65"/>
    <col min="12452" max="12452" width="5.42578125" style="65" customWidth="1"/>
    <col min="12453" max="12453" width="12.5703125" style="65" customWidth="1"/>
    <col min="12454" max="12454" width="45.42578125" style="65" customWidth="1"/>
    <col min="12455" max="12455" width="18.7109375" style="65" customWidth="1"/>
    <col min="12456" max="12456" width="19.28515625" style="65" customWidth="1"/>
    <col min="12457" max="12457" width="3" style="65" customWidth="1"/>
    <col min="12458" max="12459" width="3" style="65" bestFit="1" customWidth="1"/>
    <col min="12460" max="12460" width="3.140625" style="65" customWidth="1"/>
    <col min="12461" max="12468" width="2.85546875" style="65" bestFit="1" customWidth="1"/>
    <col min="12469" max="12480" width="2.85546875" style="65" customWidth="1"/>
    <col min="12481" max="12483" width="3" style="65" bestFit="1" customWidth="1"/>
    <col min="12484" max="12492" width="2.85546875" style="65" bestFit="1" customWidth="1"/>
    <col min="12493" max="12495" width="3" style="65" bestFit="1" customWidth="1"/>
    <col min="12496" max="12504" width="2.85546875" style="65" bestFit="1" customWidth="1"/>
    <col min="12505" max="12507" width="3" style="65" bestFit="1" customWidth="1"/>
    <col min="12508" max="12516" width="2.85546875" style="65" bestFit="1" customWidth="1"/>
    <col min="12517" max="12519" width="3" style="65" bestFit="1" customWidth="1"/>
    <col min="12520" max="12528" width="2.85546875" style="65" bestFit="1" customWidth="1"/>
    <col min="12529" max="12531" width="3" style="65" bestFit="1" customWidth="1"/>
    <col min="12532" max="12532" width="2.85546875" style="65" bestFit="1" customWidth="1"/>
    <col min="12533" max="12707" width="2.7109375" style="65"/>
    <col min="12708" max="12708" width="5.42578125" style="65" customWidth="1"/>
    <col min="12709" max="12709" width="12.5703125" style="65" customWidth="1"/>
    <col min="12710" max="12710" width="45.42578125" style="65" customWidth="1"/>
    <col min="12711" max="12711" width="18.7109375" style="65" customWidth="1"/>
    <col min="12712" max="12712" width="19.28515625" style="65" customWidth="1"/>
    <col min="12713" max="12713" width="3" style="65" customWidth="1"/>
    <col min="12714" max="12715" width="3" style="65" bestFit="1" customWidth="1"/>
    <col min="12716" max="12716" width="3.140625" style="65" customWidth="1"/>
    <col min="12717" max="12724" width="2.85546875" style="65" bestFit="1" customWidth="1"/>
    <col min="12725" max="12736" width="2.85546875" style="65" customWidth="1"/>
    <col min="12737" max="12739" width="3" style="65" bestFit="1" customWidth="1"/>
    <col min="12740" max="12748" width="2.85546875" style="65" bestFit="1" customWidth="1"/>
    <col min="12749" max="12751" width="3" style="65" bestFit="1" customWidth="1"/>
    <col min="12752" max="12760" width="2.85546875" style="65" bestFit="1" customWidth="1"/>
    <col min="12761" max="12763" width="3" style="65" bestFit="1" customWidth="1"/>
    <col min="12764" max="12772" width="2.85546875" style="65" bestFit="1" customWidth="1"/>
    <col min="12773" max="12775" width="3" style="65" bestFit="1" customWidth="1"/>
    <col min="12776" max="12784" width="2.85546875" style="65" bestFit="1" customWidth="1"/>
    <col min="12785" max="12787" width="3" style="65" bestFit="1" customWidth="1"/>
    <col min="12788" max="12788" width="2.85546875" style="65" bestFit="1" customWidth="1"/>
    <col min="12789" max="12963" width="2.7109375" style="65"/>
    <col min="12964" max="12964" width="5.42578125" style="65" customWidth="1"/>
    <col min="12965" max="12965" width="12.5703125" style="65" customWidth="1"/>
    <col min="12966" max="12966" width="45.42578125" style="65" customWidth="1"/>
    <col min="12967" max="12967" width="18.7109375" style="65" customWidth="1"/>
    <col min="12968" max="12968" width="19.28515625" style="65" customWidth="1"/>
    <col min="12969" max="12969" width="3" style="65" customWidth="1"/>
    <col min="12970" max="12971" width="3" style="65" bestFit="1" customWidth="1"/>
    <col min="12972" max="12972" width="3.140625" style="65" customWidth="1"/>
    <col min="12973" max="12980" width="2.85546875" style="65" bestFit="1" customWidth="1"/>
    <col min="12981" max="12992" width="2.85546875" style="65" customWidth="1"/>
    <col min="12993" max="12995" width="3" style="65" bestFit="1" customWidth="1"/>
    <col min="12996" max="13004" width="2.85546875" style="65" bestFit="1" customWidth="1"/>
    <col min="13005" max="13007" width="3" style="65" bestFit="1" customWidth="1"/>
    <col min="13008" max="13016" width="2.85546875" style="65" bestFit="1" customWidth="1"/>
    <col min="13017" max="13019" width="3" style="65" bestFit="1" customWidth="1"/>
    <col min="13020" max="13028" width="2.85546875" style="65" bestFit="1" customWidth="1"/>
    <col min="13029" max="13031" width="3" style="65" bestFit="1" customWidth="1"/>
    <col min="13032" max="13040" width="2.85546875" style="65" bestFit="1" customWidth="1"/>
    <col min="13041" max="13043" width="3" style="65" bestFit="1" customWidth="1"/>
    <col min="13044" max="13044" width="2.85546875" style="65" bestFit="1" customWidth="1"/>
    <col min="13045" max="13219" width="2.7109375" style="65"/>
    <col min="13220" max="13220" width="5.42578125" style="65" customWidth="1"/>
    <col min="13221" max="13221" width="12.5703125" style="65" customWidth="1"/>
    <col min="13222" max="13222" width="45.42578125" style="65" customWidth="1"/>
    <col min="13223" max="13223" width="18.7109375" style="65" customWidth="1"/>
    <col min="13224" max="13224" width="19.28515625" style="65" customWidth="1"/>
    <col min="13225" max="13225" width="3" style="65" customWidth="1"/>
    <col min="13226" max="13227" width="3" style="65" bestFit="1" customWidth="1"/>
    <col min="13228" max="13228" width="3.140625" style="65" customWidth="1"/>
    <col min="13229" max="13236" width="2.85546875" style="65" bestFit="1" customWidth="1"/>
    <col min="13237" max="13248" width="2.85546875" style="65" customWidth="1"/>
    <col min="13249" max="13251" width="3" style="65" bestFit="1" customWidth="1"/>
    <col min="13252" max="13260" width="2.85546875" style="65" bestFit="1" customWidth="1"/>
    <col min="13261" max="13263" width="3" style="65" bestFit="1" customWidth="1"/>
    <col min="13264" max="13272" width="2.85546875" style="65" bestFit="1" customWidth="1"/>
    <col min="13273" max="13275" width="3" style="65" bestFit="1" customWidth="1"/>
    <col min="13276" max="13284" width="2.85546875" style="65" bestFit="1" customWidth="1"/>
    <col min="13285" max="13287" width="3" style="65" bestFit="1" customWidth="1"/>
    <col min="13288" max="13296" width="2.85546875" style="65" bestFit="1" customWidth="1"/>
    <col min="13297" max="13299" width="3" style="65" bestFit="1" customWidth="1"/>
    <col min="13300" max="13300" width="2.85546875" style="65" bestFit="1" customWidth="1"/>
    <col min="13301" max="13475" width="2.7109375" style="65"/>
    <col min="13476" max="13476" width="5.42578125" style="65" customWidth="1"/>
    <col min="13477" max="13477" width="12.5703125" style="65" customWidth="1"/>
    <col min="13478" max="13478" width="45.42578125" style="65" customWidth="1"/>
    <col min="13479" max="13479" width="18.7109375" style="65" customWidth="1"/>
    <col min="13480" max="13480" width="19.28515625" style="65" customWidth="1"/>
    <col min="13481" max="13481" width="3" style="65" customWidth="1"/>
    <col min="13482" max="13483" width="3" style="65" bestFit="1" customWidth="1"/>
    <col min="13484" max="13484" width="3.140625" style="65" customWidth="1"/>
    <col min="13485" max="13492" width="2.85546875" style="65" bestFit="1" customWidth="1"/>
    <col min="13493" max="13504" width="2.85546875" style="65" customWidth="1"/>
    <col min="13505" max="13507" width="3" style="65" bestFit="1" customWidth="1"/>
    <col min="13508" max="13516" width="2.85546875" style="65" bestFit="1" customWidth="1"/>
    <col min="13517" max="13519" width="3" style="65" bestFit="1" customWidth="1"/>
    <col min="13520" max="13528" width="2.85546875" style="65" bestFit="1" customWidth="1"/>
    <col min="13529" max="13531" width="3" style="65" bestFit="1" customWidth="1"/>
    <col min="13532" max="13540" width="2.85546875" style="65" bestFit="1" customWidth="1"/>
    <col min="13541" max="13543" width="3" style="65" bestFit="1" customWidth="1"/>
    <col min="13544" max="13552" width="2.85546875" style="65" bestFit="1" customWidth="1"/>
    <col min="13553" max="13555" width="3" style="65" bestFit="1" customWidth="1"/>
    <col min="13556" max="13556" width="2.85546875" style="65" bestFit="1" customWidth="1"/>
    <col min="13557" max="13731" width="2.7109375" style="65"/>
    <col min="13732" max="13732" width="5.42578125" style="65" customWidth="1"/>
    <col min="13733" max="13733" width="12.5703125" style="65" customWidth="1"/>
    <col min="13734" max="13734" width="45.42578125" style="65" customWidth="1"/>
    <col min="13735" max="13735" width="18.7109375" style="65" customWidth="1"/>
    <col min="13736" max="13736" width="19.28515625" style="65" customWidth="1"/>
    <col min="13737" max="13737" width="3" style="65" customWidth="1"/>
    <col min="13738" max="13739" width="3" style="65" bestFit="1" customWidth="1"/>
    <col min="13740" max="13740" width="3.140625" style="65" customWidth="1"/>
    <col min="13741" max="13748" width="2.85546875" style="65" bestFit="1" customWidth="1"/>
    <col min="13749" max="13760" width="2.85546875" style="65" customWidth="1"/>
    <col min="13761" max="13763" width="3" style="65" bestFit="1" customWidth="1"/>
    <col min="13764" max="13772" width="2.85546875" style="65" bestFit="1" customWidth="1"/>
    <col min="13773" max="13775" width="3" style="65" bestFit="1" customWidth="1"/>
    <col min="13776" max="13784" width="2.85546875" style="65" bestFit="1" customWidth="1"/>
    <col min="13785" max="13787" width="3" style="65" bestFit="1" customWidth="1"/>
    <col min="13788" max="13796" width="2.85546875" style="65" bestFit="1" customWidth="1"/>
    <col min="13797" max="13799" width="3" style="65" bestFit="1" customWidth="1"/>
    <col min="13800" max="13808" width="2.85546875" style="65" bestFit="1" customWidth="1"/>
    <col min="13809" max="13811" width="3" style="65" bestFit="1" customWidth="1"/>
    <col min="13812" max="13812" width="2.85546875" style="65" bestFit="1" customWidth="1"/>
    <col min="13813" max="13987" width="2.7109375" style="65"/>
    <col min="13988" max="13988" width="5.42578125" style="65" customWidth="1"/>
    <col min="13989" max="13989" width="12.5703125" style="65" customWidth="1"/>
    <col min="13990" max="13990" width="45.42578125" style="65" customWidth="1"/>
    <col min="13991" max="13991" width="18.7109375" style="65" customWidth="1"/>
    <col min="13992" max="13992" width="19.28515625" style="65" customWidth="1"/>
    <col min="13993" max="13993" width="3" style="65" customWidth="1"/>
    <col min="13994" max="13995" width="3" style="65" bestFit="1" customWidth="1"/>
    <col min="13996" max="13996" width="3.140625" style="65" customWidth="1"/>
    <col min="13997" max="14004" width="2.85546875" style="65" bestFit="1" customWidth="1"/>
    <col min="14005" max="14016" width="2.85546875" style="65" customWidth="1"/>
    <col min="14017" max="14019" width="3" style="65" bestFit="1" customWidth="1"/>
    <col min="14020" max="14028" width="2.85546875" style="65" bestFit="1" customWidth="1"/>
    <col min="14029" max="14031" width="3" style="65" bestFit="1" customWidth="1"/>
    <col min="14032" max="14040" width="2.85546875" style="65" bestFit="1" customWidth="1"/>
    <col min="14041" max="14043" width="3" style="65" bestFit="1" customWidth="1"/>
    <col min="14044" max="14052" width="2.85546875" style="65" bestFit="1" customWidth="1"/>
    <col min="14053" max="14055" width="3" style="65" bestFit="1" customWidth="1"/>
    <col min="14056" max="14064" width="2.85546875" style="65" bestFit="1" customWidth="1"/>
    <col min="14065" max="14067" width="3" style="65" bestFit="1" customWidth="1"/>
    <col min="14068" max="14068" width="2.85546875" style="65" bestFit="1" customWidth="1"/>
    <col min="14069" max="14243" width="2.7109375" style="65"/>
    <col min="14244" max="14244" width="5.42578125" style="65" customWidth="1"/>
    <col min="14245" max="14245" width="12.5703125" style="65" customWidth="1"/>
    <col min="14246" max="14246" width="45.42578125" style="65" customWidth="1"/>
    <col min="14247" max="14247" width="18.7109375" style="65" customWidth="1"/>
    <col min="14248" max="14248" width="19.28515625" style="65" customWidth="1"/>
    <col min="14249" max="14249" width="3" style="65" customWidth="1"/>
    <col min="14250" max="14251" width="3" style="65" bestFit="1" customWidth="1"/>
    <col min="14252" max="14252" width="3.140625" style="65" customWidth="1"/>
    <col min="14253" max="14260" width="2.85546875" style="65" bestFit="1" customWidth="1"/>
    <col min="14261" max="14272" width="2.85546875" style="65" customWidth="1"/>
    <col min="14273" max="14275" width="3" style="65" bestFit="1" customWidth="1"/>
    <col min="14276" max="14284" width="2.85546875" style="65" bestFit="1" customWidth="1"/>
    <col min="14285" max="14287" width="3" style="65" bestFit="1" customWidth="1"/>
    <col min="14288" max="14296" width="2.85546875" style="65" bestFit="1" customWidth="1"/>
    <col min="14297" max="14299" width="3" style="65" bestFit="1" customWidth="1"/>
    <col min="14300" max="14308" width="2.85546875" style="65" bestFit="1" customWidth="1"/>
    <col min="14309" max="14311" width="3" style="65" bestFit="1" customWidth="1"/>
    <col min="14312" max="14320" width="2.85546875" style="65" bestFit="1" customWidth="1"/>
    <col min="14321" max="14323" width="3" style="65" bestFit="1" customWidth="1"/>
    <col min="14324" max="14324" width="2.85546875" style="65" bestFit="1" customWidth="1"/>
    <col min="14325" max="14499" width="2.7109375" style="65"/>
    <col min="14500" max="14500" width="5.42578125" style="65" customWidth="1"/>
    <col min="14501" max="14501" width="12.5703125" style="65" customWidth="1"/>
    <col min="14502" max="14502" width="45.42578125" style="65" customWidth="1"/>
    <col min="14503" max="14503" width="18.7109375" style="65" customWidth="1"/>
    <col min="14504" max="14504" width="19.28515625" style="65" customWidth="1"/>
    <col min="14505" max="14505" width="3" style="65" customWidth="1"/>
    <col min="14506" max="14507" width="3" style="65" bestFit="1" customWidth="1"/>
    <col min="14508" max="14508" width="3.140625" style="65" customWidth="1"/>
    <col min="14509" max="14516" width="2.85546875" style="65" bestFit="1" customWidth="1"/>
    <col min="14517" max="14528" width="2.85546875" style="65" customWidth="1"/>
    <col min="14529" max="14531" width="3" style="65" bestFit="1" customWidth="1"/>
    <col min="14532" max="14540" width="2.85546875" style="65" bestFit="1" customWidth="1"/>
    <col min="14541" max="14543" width="3" style="65" bestFit="1" customWidth="1"/>
    <col min="14544" max="14552" width="2.85546875" style="65" bestFit="1" customWidth="1"/>
    <col min="14553" max="14555" width="3" style="65" bestFit="1" customWidth="1"/>
    <col min="14556" max="14564" width="2.85546875" style="65" bestFit="1" customWidth="1"/>
    <col min="14565" max="14567" width="3" style="65" bestFit="1" customWidth="1"/>
    <col min="14568" max="14576" width="2.85546875" style="65" bestFit="1" customWidth="1"/>
    <col min="14577" max="14579" width="3" style="65" bestFit="1" customWidth="1"/>
    <col min="14580" max="14580" width="2.85546875" style="65" bestFit="1" customWidth="1"/>
    <col min="14581" max="14755" width="2.7109375" style="65"/>
    <col min="14756" max="14756" width="5.42578125" style="65" customWidth="1"/>
    <col min="14757" max="14757" width="12.5703125" style="65" customWidth="1"/>
    <col min="14758" max="14758" width="45.42578125" style="65" customWidth="1"/>
    <col min="14759" max="14759" width="18.7109375" style="65" customWidth="1"/>
    <col min="14760" max="14760" width="19.28515625" style="65" customWidth="1"/>
    <col min="14761" max="14761" width="3" style="65" customWidth="1"/>
    <col min="14762" max="14763" width="3" style="65" bestFit="1" customWidth="1"/>
    <col min="14764" max="14764" width="3.140625" style="65" customWidth="1"/>
    <col min="14765" max="14772" width="2.85546875" style="65" bestFit="1" customWidth="1"/>
    <col min="14773" max="14784" width="2.85546875" style="65" customWidth="1"/>
    <col min="14785" max="14787" width="3" style="65" bestFit="1" customWidth="1"/>
    <col min="14788" max="14796" width="2.85546875" style="65" bestFit="1" customWidth="1"/>
    <col min="14797" max="14799" width="3" style="65" bestFit="1" customWidth="1"/>
    <col min="14800" max="14808" width="2.85546875" style="65" bestFit="1" customWidth="1"/>
    <col min="14809" max="14811" width="3" style="65" bestFit="1" customWidth="1"/>
    <col min="14812" max="14820" width="2.85546875" style="65" bestFit="1" customWidth="1"/>
    <col min="14821" max="14823" width="3" style="65" bestFit="1" customWidth="1"/>
    <col min="14824" max="14832" width="2.85546875" style="65" bestFit="1" customWidth="1"/>
    <col min="14833" max="14835" width="3" style="65" bestFit="1" customWidth="1"/>
    <col min="14836" max="14836" width="2.85546875" style="65" bestFit="1" customWidth="1"/>
    <col min="14837" max="15011" width="2.7109375" style="65"/>
    <col min="15012" max="15012" width="5.42578125" style="65" customWidth="1"/>
    <col min="15013" max="15013" width="12.5703125" style="65" customWidth="1"/>
    <col min="15014" max="15014" width="45.42578125" style="65" customWidth="1"/>
    <col min="15015" max="15015" width="18.7109375" style="65" customWidth="1"/>
    <col min="15016" max="15016" width="19.28515625" style="65" customWidth="1"/>
    <col min="15017" max="15017" width="3" style="65" customWidth="1"/>
    <col min="15018" max="15019" width="3" style="65" bestFit="1" customWidth="1"/>
    <col min="15020" max="15020" width="3.140625" style="65" customWidth="1"/>
    <col min="15021" max="15028" width="2.85546875" style="65" bestFit="1" customWidth="1"/>
    <col min="15029" max="15040" width="2.85546875" style="65" customWidth="1"/>
    <col min="15041" max="15043" width="3" style="65" bestFit="1" customWidth="1"/>
    <col min="15044" max="15052" width="2.85546875" style="65" bestFit="1" customWidth="1"/>
    <col min="15053" max="15055" width="3" style="65" bestFit="1" customWidth="1"/>
    <col min="15056" max="15064" width="2.85546875" style="65" bestFit="1" customWidth="1"/>
    <col min="15065" max="15067" width="3" style="65" bestFit="1" customWidth="1"/>
    <col min="15068" max="15076" width="2.85546875" style="65" bestFit="1" customWidth="1"/>
    <col min="15077" max="15079" width="3" style="65" bestFit="1" customWidth="1"/>
    <col min="15080" max="15088" width="2.85546875" style="65" bestFit="1" customWidth="1"/>
    <col min="15089" max="15091" width="3" style="65" bestFit="1" customWidth="1"/>
    <col min="15092" max="15092" width="2.85546875" style="65" bestFit="1" customWidth="1"/>
    <col min="15093" max="15267" width="2.7109375" style="65"/>
    <col min="15268" max="15268" width="5.42578125" style="65" customWidth="1"/>
    <col min="15269" max="15269" width="12.5703125" style="65" customWidth="1"/>
    <col min="15270" max="15270" width="45.42578125" style="65" customWidth="1"/>
    <col min="15271" max="15271" width="18.7109375" style="65" customWidth="1"/>
    <col min="15272" max="15272" width="19.28515625" style="65" customWidth="1"/>
    <col min="15273" max="15273" width="3" style="65" customWidth="1"/>
    <col min="15274" max="15275" width="3" style="65" bestFit="1" customWidth="1"/>
    <col min="15276" max="15276" width="3.140625" style="65" customWidth="1"/>
    <col min="15277" max="15284" width="2.85546875" style="65" bestFit="1" customWidth="1"/>
    <col min="15285" max="15296" width="2.85546875" style="65" customWidth="1"/>
    <col min="15297" max="15299" width="3" style="65" bestFit="1" customWidth="1"/>
    <col min="15300" max="15308" width="2.85546875" style="65" bestFit="1" customWidth="1"/>
    <col min="15309" max="15311" width="3" style="65" bestFit="1" customWidth="1"/>
    <col min="15312" max="15320" width="2.85546875" style="65" bestFit="1" customWidth="1"/>
    <col min="15321" max="15323" width="3" style="65" bestFit="1" customWidth="1"/>
    <col min="15324" max="15332" width="2.85546875" style="65" bestFit="1" customWidth="1"/>
    <col min="15333" max="15335" width="3" style="65" bestFit="1" customWidth="1"/>
    <col min="15336" max="15344" width="2.85546875" style="65" bestFit="1" customWidth="1"/>
    <col min="15345" max="15347" width="3" style="65" bestFit="1" customWidth="1"/>
    <col min="15348" max="15348" width="2.85546875" style="65" bestFit="1" customWidth="1"/>
    <col min="15349" max="15523" width="2.7109375" style="65"/>
    <col min="15524" max="15524" width="5.42578125" style="65" customWidth="1"/>
    <col min="15525" max="15525" width="12.5703125" style="65" customWidth="1"/>
    <col min="15526" max="15526" width="45.42578125" style="65" customWidth="1"/>
    <col min="15527" max="15527" width="18.7109375" style="65" customWidth="1"/>
    <col min="15528" max="15528" width="19.28515625" style="65" customWidth="1"/>
    <col min="15529" max="15529" width="3" style="65" customWidth="1"/>
    <col min="15530" max="15531" width="3" style="65" bestFit="1" customWidth="1"/>
    <col min="15532" max="15532" width="3.140625" style="65" customWidth="1"/>
    <col min="15533" max="15540" width="2.85546875" style="65" bestFit="1" customWidth="1"/>
    <col min="15541" max="15552" width="2.85546875" style="65" customWidth="1"/>
    <col min="15553" max="15555" width="3" style="65" bestFit="1" customWidth="1"/>
    <col min="15556" max="15564" width="2.85546875" style="65" bestFit="1" customWidth="1"/>
    <col min="15565" max="15567" width="3" style="65" bestFit="1" customWidth="1"/>
    <col min="15568" max="15576" width="2.85546875" style="65" bestFit="1" customWidth="1"/>
    <col min="15577" max="15579" width="3" style="65" bestFit="1" customWidth="1"/>
    <col min="15580" max="15588" width="2.85546875" style="65" bestFit="1" customWidth="1"/>
    <col min="15589" max="15591" width="3" style="65" bestFit="1" customWidth="1"/>
    <col min="15592" max="15600" width="2.85546875" style="65" bestFit="1" customWidth="1"/>
    <col min="15601" max="15603" width="3" style="65" bestFit="1" customWidth="1"/>
    <col min="15604" max="15604" width="2.85546875" style="65" bestFit="1" customWidth="1"/>
    <col min="15605" max="15779" width="2.7109375" style="65"/>
    <col min="15780" max="15780" width="5.42578125" style="65" customWidth="1"/>
    <col min="15781" max="15781" width="12.5703125" style="65" customWidth="1"/>
    <col min="15782" max="15782" width="45.42578125" style="65" customWidth="1"/>
    <col min="15783" max="15783" width="18.7109375" style="65" customWidth="1"/>
    <col min="15784" max="15784" width="19.28515625" style="65" customWidth="1"/>
    <col min="15785" max="15785" width="3" style="65" customWidth="1"/>
    <col min="15786" max="15787" width="3" style="65" bestFit="1" customWidth="1"/>
    <col min="15788" max="15788" width="3.140625" style="65" customWidth="1"/>
    <col min="15789" max="15796" width="2.85546875" style="65" bestFit="1" customWidth="1"/>
    <col min="15797" max="15808" width="2.85546875" style="65" customWidth="1"/>
    <col min="15809" max="15811" width="3" style="65" bestFit="1" customWidth="1"/>
    <col min="15812" max="15820" width="2.85546875" style="65" bestFit="1" customWidth="1"/>
    <col min="15821" max="15823" width="3" style="65" bestFit="1" customWidth="1"/>
    <col min="15824" max="15832" width="2.85546875" style="65" bestFit="1" customWidth="1"/>
    <col min="15833" max="15835" width="3" style="65" bestFit="1" customWidth="1"/>
    <col min="15836" max="15844" width="2.85546875" style="65" bestFit="1" customWidth="1"/>
    <col min="15845" max="15847" width="3" style="65" bestFit="1" customWidth="1"/>
    <col min="15848" max="15856" width="2.85546875" style="65" bestFit="1" customWidth="1"/>
    <col min="15857" max="15859" width="3" style="65" bestFit="1" customWidth="1"/>
    <col min="15860" max="15860" width="2.85546875" style="65" bestFit="1" customWidth="1"/>
    <col min="15861" max="16035" width="2.7109375" style="65"/>
    <col min="16036" max="16036" width="5.42578125" style="65" customWidth="1"/>
    <col min="16037" max="16037" width="12.5703125" style="65" customWidth="1"/>
    <col min="16038" max="16038" width="45.42578125" style="65" customWidth="1"/>
    <col min="16039" max="16039" width="18.7109375" style="65" customWidth="1"/>
    <col min="16040" max="16040" width="19.28515625" style="65" customWidth="1"/>
    <col min="16041" max="16041" width="3" style="65" customWidth="1"/>
    <col min="16042" max="16043" width="3" style="65" bestFit="1" customWidth="1"/>
    <col min="16044" max="16044" width="3.140625" style="65" customWidth="1"/>
    <col min="16045" max="16052" width="2.85546875" style="65" bestFit="1" customWidth="1"/>
    <col min="16053" max="16064" width="2.85546875" style="65" customWidth="1"/>
    <col min="16065" max="16067" width="3" style="65" bestFit="1" customWidth="1"/>
    <col min="16068" max="16076" width="2.85546875" style="65" bestFit="1" customWidth="1"/>
    <col min="16077" max="16079" width="3" style="65" bestFit="1" customWidth="1"/>
    <col min="16080" max="16088" width="2.85546875" style="65" bestFit="1" customWidth="1"/>
    <col min="16089" max="16091" width="3" style="65" bestFit="1" customWidth="1"/>
    <col min="16092" max="16100" width="2.85546875" style="65" bestFit="1" customWidth="1"/>
    <col min="16101" max="16103" width="3" style="65" bestFit="1" customWidth="1"/>
    <col min="16104" max="16112" width="2.85546875" style="65" bestFit="1" customWidth="1"/>
    <col min="16113" max="16115" width="3" style="65" bestFit="1" customWidth="1"/>
    <col min="16116" max="16116" width="2.85546875" style="65" bestFit="1" customWidth="1"/>
    <col min="16117" max="16384" width="2.7109375" style="65"/>
  </cols>
  <sheetData>
    <row r="1" spans="1:69" ht="19.899999999999999" customHeight="1">
      <c r="A1" s="131"/>
      <c r="B1" s="298" t="s">
        <v>97</v>
      </c>
      <c r="C1" s="135">
        <f>HODNOTITEĽ!G3</f>
        <v>0</v>
      </c>
      <c r="D1" s="298" t="s">
        <v>28</v>
      </c>
      <c r="E1" s="136">
        <f>HODNOTITEĽ!R3</f>
        <v>0</v>
      </c>
      <c r="F1" s="402" t="s">
        <v>451</v>
      </c>
      <c r="G1" s="402"/>
      <c r="H1" s="127" t="e">
        <f>IF(H19&gt;=F46,CONCATENATE("Vyhovel"),CONCATENATE("Nevyhovel"))</f>
        <v>#N/A</v>
      </c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</row>
    <row r="2" spans="1:69" ht="19.899999999999999" customHeight="1">
      <c r="A2" s="131"/>
      <c r="B2" s="298" t="s">
        <v>452</v>
      </c>
      <c r="C2" s="132">
        <f>ZÁUJEMCA!E3</f>
        <v>0</v>
      </c>
      <c r="D2" s="298" t="s">
        <v>453</v>
      </c>
      <c r="E2" s="133" t="str">
        <f>IF(ZÁUJEMCA!F4="","",ZÁUJEMCA!F4)</f>
        <v/>
      </c>
      <c r="F2" s="402" t="s">
        <v>454</v>
      </c>
      <c r="G2" s="402"/>
      <c r="H2" s="128" t="str">
        <f>IF(OR((AND((I37+N37)&gt;=35,J37&gt;=35,K37&gt;=35,L37&gt;=35,M37&gt;=35)),H37&gt;=175),CONCATENATE("Vyhovel"),CONCATENATE("Nevyhovel"))</f>
        <v>Nevyhovel</v>
      </c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</row>
    <row r="3" spans="1:69" s="66" customFormat="1" ht="19.899999999999999" customHeight="1">
      <c r="A3" s="131"/>
      <c r="B3" s="141"/>
      <c r="C3" s="410" t="s">
        <v>33</v>
      </c>
      <c r="D3" s="411"/>
      <c r="E3" s="134">
        <f>ZÁUJEMCA!F5</f>
        <v>0</v>
      </c>
      <c r="F3" s="403" t="s">
        <v>455</v>
      </c>
      <c r="G3" s="402"/>
      <c r="H3" s="129" t="e">
        <f>IF(AND(H1="Vyhovel",H2="Vyhovel"),"VYHOVEL","NEVYHOVEL")</f>
        <v>#N/A</v>
      </c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59"/>
    </row>
    <row r="4" spans="1:69" s="66" customFormat="1" ht="19.899999999999999" customHeight="1">
      <c r="A4" s="131"/>
      <c r="B4" s="131"/>
      <c r="C4" s="131"/>
      <c r="D4" s="231" t="s">
        <v>29</v>
      </c>
      <c r="E4" s="133" t="str">
        <f>IF(ZÁUJEMCA!H4="","",ZÁUJEMCA!H4)</f>
        <v>Portfolio</v>
      </c>
      <c r="F4" s="131"/>
      <c r="G4" s="131"/>
      <c r="H4" s="131"/>
      <c r="I4" s="140">
        <v>1</v>
      </c>
      <c r="J4" s="396" t="s">
        <v>456</v>
      </c>
      <c r="K4" s="396"/>
      <c r="L4" s="396"/>
      <c r="M4" s="396"/>
      <c r="N4" s="396"/>
      <c r="O4" s="396"/>
      <c r="P4" s="396"/>
      <c r="Q4" s="396"/>
      <c r="R4" s="396"/>
      <c r="S4" s="396"/>
      <c r="T4" s="397"/>
      <c r="U4" s="140">
        <f>I4+1</f>
        <v>2</v>
      </c>
      <c r="V4" s="396" t="s">
        <v>456</v>
      </c>
      <c r="W4" s="396"/>
      <c r="X4" s="396"/>
      <c r="Y4" s="396"/>
      <c r="Z4" s="396"/>
      <c r="AA4" s="396"/>
      <c r="AB4" s="396"/>
      <c r="AC4" s="396"/>
      <c r="AD4" s="396"/>
      <c r="AE4" s="396"/>
      <c r="AF4" s="397"/>
      <c r="AG4" s="140">
        <f>U4+1</f>
        <v>3</v>
      </c>
      <c r="AH4" s="396" t="s">
        <v>456</v>
      </c>
      <c r="AI4" s="396"/>
      <c r="AJ4" s="396"/>
      <c r="AK4" s="396"/>
      <c r="AL4" s="396"/>
      <c r="AM4" s="396"/>
      <c r="AN4" s="396"/>
      <c r="AO4" s="396"/>
      <c r="AP4" s="396"/>
      <c r="AQ4" s="396"/>
      <c r="AR4" s="397"/>
      <c r="AS4" s="140">
        <f>AG4+1</f>
        <v>4</v>
      </c>
      <c r="AT4" s="396" t="s">
        <v>456</v>
      </c>
      <c r="AU4" s="396"/>
      <c r="AV4" s="396"/>
      <c r="AW4" s="396"/>
      <c r="AX4" s="396"/>
      <c r="AY4" s="396"/>
      <c r="AZ4" s="396"/>
      <c r="BA4" s="396"/>
      <c r="BB4" s="396"/>
      <c r="BC4" s="396"/>
      <c r="BD4" s="397"/>
      <c r="BE4" s="140">
        <f>AS4+1</f>
        <v>5</v>
      </c>
      <c r="BF4" s="396" t="s">
        <v>456</v>
      </c>
      <c r="BG4" s="396"/>
      <c r="BH4" s="396"/>
      <c r="BI4" s="396"/>
      <c r="BJ4" s="396"/>
      <c r="BK4" s="396"/>
      <c r="BL4" s="396"/>
      <c r="BM4" s="396"/>
      <c r="BN4" s="396"/>
      <c r="BO4" s="396"/>
      <c r="BP4" s="397"/>
      <c r="BQ4" s="159"/>
    </row>
    <row r="5" spans="1:69" s="67" customFormat="1" ht="48.75" customHeight="1">
      <c r="A5" s="138"/>
      <c r="B5" s="119" t="s">
        <v>457</v>
      </c>
      <c r="C5" s="405" t="s">
        <v>458</v>
      </c>
      <c r="D5" s="405"/>
      <c r="E5" s="405"/>
      <c r="F5" s="405"/>
      <c r="G5" s="406"/>
      <c r="H5" s="232" t="s">
        <v>459</v>
      </c>
      <c r="I5" s="143">
        <f>E3-10</f>
        <v>-10</v>
      </c>
      <c r="J5" s="144">
        <f>I5-28</f>
        <v>-38</v>
      </c>
      <c r="K5" s="144">
        <f>J5-31</f>
        <v>-69</v>
      </c>
      <c r="L5" s="144">
        <f>K5-30</f>
        <v>-99</v>
      </c>
      <c r="M5" s="144">
        <f>L5-31</f>
        <v>-130</v>
      </c>
      <c r="N5" s="144">
        <f>M5-30</f>
        <v>-160</v>
      </c>
      <c r="O5" s="144">
        <f>N5-31</f>
        <v>-191</v>
      </c>
      <c r="P5" s="144">
        <f>O5-30</f>
        <v>-221</v>
      </c>
      <c r="Q5" s="144">
        <f>P5-31</f>
        <v>-252</v>
      </c>
      <c r="R5" s="144">
        <f>Q5-30</f>
        <v>-282</v>
      </c>
      <c r="S5" s="144">
        <f>R5-31</f>
        <v>-313</v>
      </c>
      <c r="T5" s="145">
        <f>S5-30</f>
        <v>-343</v>
      </c>
      <c r="U5" s="143">
        <f>T5-31</f>
        <v>-374</v>
      </c>
      <c r="V5" s="144">
        <f>U5-28</f>
        <v>-402</v>
      </c>
      <c r="W5" s="144">
        <f>V5-31</f>
        <v>-433</v>
      </c>
      <c r="X5" s="144">
        <f>W5-30</f>
        <v>-463</v>
      </c>
      <c r="Y5" s="144">
        <f>X5-31</f>
        <v>-494</v>
      </c>
      <c r="Z5" s="144">
        <f>Y5-30</f>
        <v>-524</v>
      </c>
      <c r="AA5" s="144">
        <f>Z5-31</f>
        <v>-555</v>
      </c>
      <c r="AB5" s="144">
        <f>AA5-30</f>
        <v>-585</v>
      </c>
      <c r="AC5" s="144">
        <f>AB5-31</f>
        <v>-616</v>
      </c>
      <c r="AD5" s="144">
        <f>AC5-30</f>
        <v>-646</v>
      </c>
      <c r="AE5" s="144">
        <f>AD5-31</f>
        <v>-677</v>
      </c>
      <c r="AF5" s="145">
        <f>AE5-30</f>
        <v>-707</v>
      </c>
      <c r="AG5" s="143">
        <f>AF5-31</f>
        <v>-738</v>
      </c>
      <c r="AH5" s="144">
        <f>AG5-28</f>
        <v>-766</v>
      </c>
      <c r="AI5" s="144">
        <f>AH5-31</f>
        <v>-797</v>
      </c>
      <c r="AJ5" s="144">
        <f>AI5-30</f>
        <v>-827</v>
      </c>
      <c r="AK5" s="144">
        <f>AJ5-31</f>
        <v>-858</v>
      </c>
      <c r="AL5" s="144">
        <f>AK5-30</f>
        <v>-888</v>
      </c>
      <c r="AM5" s="144">
        <f>AL5-31</f>
        <v>-919</v>
      </c>
      <c r="AN5" s="144">
        <f>AM5-30</f>
        <v>-949</v>
      </c>
      <c r="AO5" s="144">
        <f>AN5-31</f>
        <v>-980</v>
      </c>
      <c r="AP5" s="144">
        <f>AO5-30</f>
        <v>-1010</v>
      </c>
      <c r="AQ5" s="144">
        <f>AP5-31</f>
        <v>-1041</v>
      </c>
      <c r="AR5" s="145">
        <f>AQ5-30</f>
        <v>-1071</v>
      </c>
      <c r="AS5" s="143">
        <f>AR5-31</f>
        <v>-1102</v>
      </c>
      <c r="AT5" s="144">
        <f>AS5-28</f>
        <v>-1130</v>
      </c>
      <c r="AU5" s="144">
        <f>AT5-31</f>
        <v>-1161</v>
      </c>
      <c r="AV5" s="144">
        <f>AU5-30</f>
        <v>-1191</v>
      </c>
      <c r="AW5" s="144">
        <f>AV5-31</f>
        <v>-1222</v>
      </c>
      <c r="AX5" s="144">
        <f>AW5-30</f>
        <v>-1252</v>
      </c>
      <c r="AY5" s="144">
        <f>AX5-31</f>
        <v>-1283</v>
      </c>
      <c r="AZ5" s="144">
        <f>AY5-30</f>
        <v>-1313</v>
      </c>
      <c r="BA5" s="144">
        <f>AZ5-31</f>
        <v>-1344</v>
      </c>
      <c r="BB5" s="144">
        <f>BA5-30</f>
        <v>-1374</v>
      </c>
      <c r="BC5" s="144">
        <f>BB5-31</f>
        <v>-1405</v>
      </c>
      <c r="BD5" s="145">
        <f>BC5-30</f>
        <v>-1435</v>
      </c>
      <c r="BE5" s="143">
        <f>BD5-31</f>
        <v>-1466</v>
      </c>
      <c r="BF5" s="144">
        <f>BE5-28</f>
        <v>-1494</v>
      </c>
      <c r="BG5" s="144">
        <f>BF5-31</f>
        <v>-1525</v>
      </c>
      <c r="BH5" s="144">
        <f>BG5-30</f>
        <v>-1555</v>
      </c>
      <c r="BI5" s="144">
        <f>BH5-31</f>
        <v>-1586</v>
      </c>
      <c r="BJ5" s="144">
        <f>BI5-30</f>
        <v>-1616</v>
      </c>
      <c r="BK5" s="144">
        <f>BJ5-31</f>
        <v>-1647</v>
      </c>
      <c r="BL5" s="144">
        <f>BK5-30</f>
        <v>-1677</v>
      </c>
      <c r="BM5" s="144">
        <f>BL5-31</f>
        <v>-1708</v>
      </c>
      <c r="BN5" s="144">
        <f>BM5-30</f>
        <v>-1738</v>
      </c>
      <c r="BO5" s="144">
        <f>BN5-31</f>
        <v>-1769</v>
      </c>
      <c r="BP5" s="145">
        <f>BO5-30</f>
        <v>-1799</v>
      </c>
      <c r="BQ5" s="152"/>
    </row>
    <row r="6" spans="1:69" s="67" customFormat="1" ht="15" customHeight="1">
      <c r="A6" s="138"/>
      <c r="B6" s="90" t="s">
        <v>40</v>
      </c>
      <c r="C6" s="399"/>
      <c r="D6" s="399"/>
      <c r="E6" s="399"/>
      <c r="F6" s="399"/>
      <c r="G6" s="400"/>
      <c r="H6" s="70"/>
      <c r="I6" s="71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71"/>
      <c r="V6" s="69"/>
      <c r="W6" s="69"/>
      <c r="X6" s="69"/>
      <c r="Y6" s="69"/>
      <c r="Z6" s="69"/>
      <c r="AA6" s="69"/>
      <c r="AB6" s="69"/>
      <c r="AC6" s="69"/>
      <c r="AD6" s="69"/>
      <c r="AE6" s="69"/>
      <c r="AF6" s="70"/>
      <c r="AG6" s="71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70"/>
      <c r="AS6" s="71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70"/>
      <c r="BE6" s="71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70"/>
      <c r="BQ6" s="152"/>
    </row>
    <row r="7" spans="1:69" s="67" customFormat="1" ht="15" customHeight="1">
      <c r="A7" s="138"/>
      <c r="B7" s="90" t="s">
        <v>41</v>
      </c>
      <c r="C7" s="399"/>
      <c r="D7" s="399"/>
      <c r="E7" s="399"/>
      <c r="F7" s="399"/>
      <c r="G7" s="400"/>
      <c r="H7" s="70"/>
      <c r="I7" s="71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1"/>
      <c r="V7" s="69"/>
      <c r="W7" s="69"/>
      <c r="X7" s="69"/>
      <c r="Y7" s="69"/>
      <c r="Z7" s="69"/>
      <c r="AA7" s="69"/>
      <c r="AB7" s="69"/>
      <c r="AC7" s="69"/>
      <c r="AD7" s="69"/>
      <c r="AE7" s="69"/>
      <c r="AF7" s="70"/>
      <c r="AG7" s="71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70"/>
      <c r="AS7" s="71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70"/>
      <c r="BE7" s="71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70"/>
      <c r="BQ7" s="152"/>
    </row>
    <row r="8" spans="1:69" s="67" customFormat="1" ht="15" customHeight="1">
      <c r="A8" s="138"/>
      <c r="B8" s="90" t="s">
        <v>42</v>
      </c>
      <c r="C8" s="399"/>
      <c r="D8" s="399"/>
      <c r="E8" s="399"/>
      <c r="F8" s="399"/>
      <c r="G8" s="400"/>
      <c r="H8" s="70"/>
      <c r="I8" s="71"/>
      <c r="J8" s="69"/>
      <c r="K8" s="69"/>
      <c r="L8" s="69"/>
      <c r="M8" s="69"/>
      <c r="N8" s="69"/>
      <c r="O8" s="69"/>
      <c r="P8" s="69"/>
      <c r="Q8" s="69"/>
      <c r="R8" s="69"/>
      <c r="S8" s="69"/>
      <c r="T8" s="70"/>
      <c r="U8" s="71"/>
      <c r="V8" s="69"/>
      <c r="W8" s="69"/>
      <c r="X8" s="69"/>
      <c r="Y8" s="69"/>
      <c r="Z8" s="69"/>
      <c r="AA8" s="69"/>
      <c r="AB8" s="69"/>
      <c r="AC8" s="69"/>
      <c r="AD8" s="69"/>
      <c r="AE8" s="69"/>
      <c r="AF8" s="70"/>
      <c r="AG8" s="71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70"/>
      <c r="AS8" s="71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70"/>
      <c r="BE8" s="71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70"/>
      <c r="BQ8" s="152"/>
    </row>
    <row r="9" spans="1:69" s="67" customFormat="1" ht="15" customHeight="1">
      <c r="A9" s="138"/>
      <c r="B9" s="90" t="s">
        <v>43</v>
      </c>
      <c r="C9" s="399"/>
      <c r="D9" s="399"/>
      <c r="E9" s="399"/>
      <c r="F9" s="399"/>
      <c r="G9" s="400"/>
      <c r="H9" s="70"/>
      <c r="I9" s="71"/>
      <c r="J9" s="69"/>
      <c r="K9" s="69"/>
      <c r="L9" s="69"/>
      <c r="M9" s="69"/>
      <c r="N9" s="69"/>
      <c r="O9" s="69"/>
      <c r="P9" s="69"/>
      <c r="Q9" s="69"/>
      <c r="R9" s="69"/>
      <c r="S9" s="69"/>
      <c r="T9" s="70"/>
      <c r="U9" s="71"/>
      <c r="V9" s="69"/>
      <c r="W9" s="69"/>
      <c r="X9" s="69"/>
      <c r="Y9" s="69"/>
      <c r="Z9" s="69"/>
      <c r="AA9" s="69"/>
      <c r="AB9" s="69"/>
      <c r="AC9" s="69"/>
      <c r="AD9" s="69"/>
      <c r="AE9" s="69"/>
      <c r="AF9" s="70"/>
      <c r="AG9" s="71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70"/>
      <c r="AS9" s="71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70"/>
      <c r="BE9" s="71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70"/>
      <c r="BQ9" s="152"/>
    </row>
    <row r="10" spans="1:69" s="67" customFormat="1" ht="15" customHeight="1">
      <c r="A10" s="138"/>
      <c r="B10" s="90" t="s">
        <v>44</v>
      </c>
      <c r="C10" s="399"/>
      <c r="D10" s="399"/>
      <c r="E10" s="399"/>
      <c r="F10" s="399"/>
      <c r="G10" s="400"/>
      <c r="H10" s="70"/>
      <c r="I10" s="71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70"/>
      <c r="U10" s="71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70"/>
      <c r="AG10" s="71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70"/>
      <c r="AS10" s="71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70"/>
      <c r="BE10" s="71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70"/>
      <c r="BQ10" s="152"/>
    </row>
    <row r="11" spans="1:69" s="67" customFormat="1" ht="15" customHeight="1">
      <c r="A11" s="138"/>
      <c r="B11" s="90" t="s">
        <v>45</v>
      </c>
      <c r="C11" s="399"/>
      <c r="D11" s="399"/>
      <c r="E11" s="399"/>
      <c r="F11" s="399"/>
      <c r="G11" s="400"/>
      <c r="H11" s="70"/>
      <c r="I11" s="71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70"/>
      <c r="U11" s="71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70"/>
      <c r="AG11" s="71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70"/>
      <c r="AS11" s="71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70"/>
      <c r="BE11" s="71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70"/>
      <c r="BQ11" s="152"/>
    </row>
    <row r="12" spans="1:69" ht="15" customHeight="1">
      <c r="A12" s="146"/>
      <c r="B12" s="90" t="s">
        <v>46</v>
      </c>
      <c r="C12" s="399"/>
      <c r="D12" s="399"/>
      <c r="E12" s="399"/>
      <c r="F12" s="399"/>
      <c r="G12" s="400"/>
      <c r="H12" s="70"/>
      <c r="I12" s="68"/>
      <c r="J12" s="72"/>
      <c r="K12" s="72"/>
      <c r="L12" s="72"/>
      <c r="M12" s="73"/>
      <c r="N12" s="72"/>
      <c r="O12" s="72"/>
      <c r="P12" s="72"/>
      <c r="Q12" s="72"/>
      <c r="R12" s="72"/>
      <c r="S12" s="72"/>
      <c r="T12" s="74"/>
      <c r="U12" s="68"/>
      <c r="V12" s="72"/>
      <c r="W12" s="72"/>
      <c r="X12" s="72"/>
      <c r="Y12" s="73"/>
      <c r="Z12" s="72"/>
      <c r="AA12" s="72"/>
      <c r="AB12" s="72"/>
      <c r="AC12" s="72"/>
      <c r="AD12" s="72"/>
      <c r="AE12" s="72"/>
      <c r="AF12" s="74"/>
      <c r="AG12" s="68"/>
      <c r="AH12" s="72"/>
      <c r="AI12" s="72"/>
      <c r="AJ12" s="72"/>
      <c r="AK12" s="73"/>
      <c r="AL12" s="72"/>
      <c r="AM12" s="72"/>
      <c r="AN12" s="72"/>
      <c r="AO12" s="72"/>
      <c r="AP12" s="72"/>
      <c r="AQ12" s="72"/>
      <c r="AR12" s="74"/>
      <c r="AS12" s="68"/>
      <c r="AT12" s="72"/>
      <c r="AU12" s="72"/>
      <c r="AV12" s="72"/>
      <c r="AW12" s="73"/>
      <c r="AX12" s="72"/>
      <c r="AY12" s="72"/>
      <c r="AZ12" s="72"/>
      <c r="BA12" s="72"/>
      <c r="BB12" s="72"/>
      <c r="BC12" s="72"/>
      <c r="BD12" s="74"/>
      <c r="BE12" s="68"/>
      <c r="BF12" s="72"/>
      <c r="BG12" s="72"/>
      <c r="BH12" s="72"/>
      <c r="BI12" s="73"/>
      <c r="BJ12" s="72"/>
      <c r="BK12" s="72"/>
      <c r="BL12" s="72"/>
      <c r="BM12" s="72"/>
      <c r="BN12" s="72"/>
      <c r="BO12" s="72"/>
      <c r="BP12" s="74"/>
      <c r="BQ12" s="137"/>
    </row>
    <row r="13" spans="1:69" ht="15" customHeight="1">
      <c r="A13" s="146"/>
      <c r="B13" s="90" t="s">
        <v>47</v>
      </c>
      <c r="C13" s="399"/>
      <c r="D13" s="399"/>
      <c r="E13" s="399"/>
      <c r="F13" s="399"/>
      <c r="G13" s="400"/>
      <c r="H13" s="70"/>
      <c r="I13" s="68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4"/>
      <c r="U13" s="68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4"/>
      <c r="AG13" s="68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4"/>
      <c r="AS13" s="68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4"/>
      <c r="BE13" s="68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4"/>
      <c r="BQ13" s="137"/>
    </row>
    <row r="14" spans="1:69" ht="15" customHeight="1">
      <c r="A14" s="146"/>
      <c r="B14" s="90" t="s">
        <v>48</v>
      </c>
      <c r="C14" s="399"/>
      <c r="D14" s="399"/>
      <c r="E14" s="399"/>
      <c r="F14" s="399"/>
      <c r="G14" s="400"/>
      <c r="H14" s="70"/>
      <c r="I14" s="68"/>
      <c r="J14" s="72"/>
      <c r="K14" s="75"/>
      <c r="L14" s="75"/>
      <c r="M14" s="75"/>
      <c r="N14" s="75"/>
      <c r="O14" s="75"/>
      <c r="P14" s="75"/>
      <c r="Q14" s="75"/>
      <c r="R14" s="75"/>
      <c r="S14" s="75"/>
      <c r="T14" s="74"/>
      <c r="U14" s="68"/>
      <c r="V14" s="72"/>
      <c r="W14" s="75"/>
      <c r="X14" s="75"/>
      <c r="Y14" s="75"/>
      <c r="Z14" s="75"/>
      <c r="AA14" s="75"/>
      <c r="AB14" s="75"/>
      <c r="AC14" s="75"/>
      <c r="AD14" s="75"/>
      <c r="AE14" s="75"/>
      <c r="AF14" s="74"/>
      <c r="AG14" s="68"/>
      <c r="AH14" s="72"/>
      <c r="AI14" s="75"/>
      <c r="AJ14" s="75"/>
      <c r="AK14" s="75"/>
      <c r="AL14" s="75"/>
      <c r="AM14" s="75"/>
      <c r="AN14" s="75"/>
      <c r="AO14" s="75"/>
      <c r="AP14" s="75"/>
      <c r="AQ14" s="75"/>
      <c r="AR14" s="74"/>
      <c r="AS14" s="68"/>
      <c r="AT14" s="72"/>
      <c r="AU14" s="75"/>
      <c r="AV14" s="75"/>
      <c r="AW14" s="75"/>
      <c r="AX14" s="75"/>
      <c r="AY14" s="75"/>
      <c r="AZ14" s="75"/>
      <c r="BA14" s="75"/>
      <c r="BB14" s="75"/>
      <c r="BC14" s="75"/>
      <c r="BD14" s="74"/>
      <c r="BE14" s="68"/>
      <c r="BF14" s="72"/>
      <c r="BG14" s="75"/>
      <c r="BH14" s="75"/>
      <c r="BI14" s="75"/>
      <c r="BJ14" s="75"/>
      <c r="BK14" s="75"/>
      <c r="BL14" s="75"/>
      <c r="BM14" s="75"/>
      <c r="BN14" s="75"/>
      <c r="BO14" s="75"/>
      <c r="BP14" s="74"/>
      <c r="BQ14" s="137"/>
    </row>
    <row r="15" spans="1:69" ht="15" customHeight="1">
      <c r="A15" s="146"/>
      <c r="B15" s="90">
        <v>10</v>
      </c>
      <c r="C15" s="399"/>
      <c r="D15" s="399"/>
      <c r="E15" s="399"/>
      <c r="F15" s="399"/>
      <c r="G15" s="400"/>
      <c r="H15" s="70"/>
      <c r="I15" s="68"/>
      <c r="J15" s="72"/>
      <c r="K15" s="72"/>
      <c r="L15" s="72"/>
      <c r="M15" s="73"/>
      <c r="N15" s="72"/>
      <c r="O15" s="72"/>
      <c r="P15" s="72"/>
      <c r="Q15" s="72"/>
      <c r="R15" s="72"/>
      <c r="S15" s="72"/>
      <c r="T15" s="74"/>
      <c r="U15" s="68"/>
      <c r="V15" s="72"/>
      <c r="W15" s="72"/>
      <c r="X15" s="72"/>
      <c r="Y15" s="73"/>
      <c r="Z15" s="72"/>
      <c r="AA15" s="72"/>
      <c r="AB15" s="72"/>
      <c r="AC15" s="72"/>
      <c r="AD15" s="72"/>
      <c r="AE15" s="72"/>
      <c r="AF15" s="74"/>
      <c r="AG15" s="68"/>
      <c r="AH15" s="72"/>
      <c r="AI15" s="72"/>
      <c r="AJ15" s="72"/>
      <c r="AK15" s="73"/>
      <c r="AL15" s="72"/>
      <c r="AM15" s="72"/>
      <c r="AN15" s="72"/>
      <c r="AO15" s="72"/>
      <c r="AP15" s="72"/>
      <c r="AQ15" s="72"/>
      <c r="AR15" s="74"/>
      <c r="AS15" s="68"/>
      <c r="AT15" s="72"/>
      <c r="AU15" s="72"/>
      <c r="AV15" s="72"/>
      <c r="AW15" s="73"/>
      <c r="AX15" s="72"/>
      <c r="AY15" s="72"/>
      <c r="AZ15" s="72"/>
      <c r="BA15" s="72"/>
      <c r="BB15" s="72"/>
      <c r="BC15" s="72"/>
      <c r="BD15" s="74"/>
      <c r="BE15" s="68"/>
      <c r="BF15" s="72"/>
      <c r="BG15" s="72"/>
      <c r="BH15" s="72"/>
      <c r="BI15" s="73"/>
      <c r="BJ15" s="72"/>
      <c r="BK15" s="72"/>
      <c r="BL15" s="72"/>
      <c r="BM15" s="72"/>
      <c r="BN15" s="72"/>
      <c r="BO15" s="72"/>
      <c r="BP15" s="74"/>
      <c r="BQ15" s="137"/>
    </row>
    <row r="16" spans="1:69" ht="15" customHeight="1">
      <c r="A16" s="146"/>
      <c r="B16" s="90">
        <v>11</v>
      </c>
      <c r="C16" s="399"/>
      <c r="D16" s="399"/>
      <c r="E16" s="399"/>
      <c r="F16" s="399"/>
      <c r="G16" s="400"/>
      <c r="H16" s="70"/>
      <c r="I16" s="68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4"/>
      <c r="U16" s="68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4"/>
      <c r="AG16" s="68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4"/>
      <c r="AS16" s="68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4"/>
      <c r="BE16" s="68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4"/>
      <c r="BQ16" s="137"/>
    </row>
    <row r="17" spans="1:69" ht="15" customHeight="1">
      <c r="A17" s="146"/>
      <c r="B17" s="90">
        <v>12</v>
      </c>
      <c r="C17" s="399"/>
      <c r="D17" s="399"/>
      <c r="E17" s="399"/>
      <c r="F17" s="399"/>
      <c r="G17" s="400"/>
      <c r="H17" s="70"/>
      <c r="I17" s="105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6"/>
      <c r="U17" s="105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6"/>
      <c r="AG17" s="105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6"/>
      <c r="AS17" s="105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6"/>
      <c r="BE17" s="105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6"/>
      <c r="BQ17" s="137"/>
    </row>
    <row r="18" spans="1:69" ht="15" customHeight="1">
      <c r="A18" s="137"/>
      <c r="B18" s="153"/>
      <c r="C18" s="154"/>
      <c r="D18" s="154"/>
      <c r="E18" s="154"/>
      <c r="F18" s="155" t="s">
        <v>460</v>
      </c>
      <c r="G18" s="99" t="s">
        <v>461</v>
      </c>
      <c r="H18" s="95" t="e">
        <f>E46</f>
        <v>#N/A</v>
      </c>
      <c r="I18" s="79">
        <f>IF(OR(IF(COUNTIFS(I6:I17,"a")&gt;0,1,0),(IF(COUNTIFS(I6:I17,"b")&gt;0,1,0)),(IF(COUNTIFS(I6:I17,"c")&gt;0,1,0)))=TRUE,1,0)</f>
        <v>0</v>
      </c>
      <c r="J18" s="78">
        <f t="shared" ref="J18:BP18" si="0">IF(OR(IF(COUNTIFS(J6:J17,"a")&gt;0,1,0),(IF(COUNTIFS(J6:J17,"b")&gt;0,1,0)),(IF(COUNTIFS(J6:J17,"c")&gt;0,1,0)))=TRUE,1,0)</f>
        <v>0</v>
      </c>
      <c r="K18" s="78">
        <f t="shared" si="0"/>
        <v>0</v>
      </c>
      <c r="L18" s="78">
        <f t="shared" si="0"/>
        <v>0</v>
      </c>
      <c r="M18" s="78">
        <f t="shared" si="0"/>
        <v>0</v>
      </c>
      <c r="N18" s="78">
        <f t="shared" si="0"/>
        <v>0</v>
      </c>
      <c r="O18" s="78">
        <f t="shared" si="0"/>
        <v>0</v>
      </c>
      <c r="P18" s="78">
        <f t="shared" si="0"/>
        <v>0</v>
      </c>
      <c r="Q18" s="78">
        <f t="shared" si="0"/>
        <v>0</v>
      </c>
      <c r="R18" s="78">
        <f t="shared" si="0"/>
        <v>0</v>
      </c>
      <c r="S18" s="78">
        <f t="shared" si="0"/>
        <v>0</v>
      </c>
      <c r="T18" s="107">
        <f t="shared" si="0"/>
        <v>0</v>
      </c>
      <c r="U18" s="79">
        <f t="shared" si="0"/>
        <v>0</v>
      </c>
      <c r="V18" s="78">
        <f t="shared" si="0"/>
        <v>0</v>
      </c>
      <c r="W18" s="78">
        <f t="shared" si="0"/>
        <v>0</v>
      </c>
      <c r="X18" s="78">
        <f t="shared" si="0"/>
        <v>0</v>
      </c>
      <c r="Y18" s="78">
        <f t="shared" si="0"/>
        <v>0</v>
      </c>
      <c r="Z18" s="78">
        <f t="shared" si="0"/>
        <v>0</v>
      </c>
      <c r="AA18" s="78">
        <f t="shared" si="0"/>
        <v>0</v>
      </c>
      <c r="AB18" s="78">
        <f t="shared" si="0"/>
        <v>0</v>
      </c>
      <c r="AC18" s="78">
        <f t="shared" si="0"/>
        <v>0</v>
      </c>
      <c r="AD18" s="78">
        <f t="shared" si="0"/>
        <v>0</v>
      </c>
      <c r="AE18" s="78">
        <f t="shared" si="0"/>
        <v>0</v>
      </c>
      <c r="AF18" s="107">
        <f t="shared" si="0"/>
        <v>0</v>
      </c>
      <c r="AG18" s="79">
        <f t="shared" si="0"/>
        <v>0</v>
      </c>
      <c r="AH18" s="78">
        <f t="shared" si="0"/>
        <v>0</v>
      </c>
      <c r="AI18" s="78">
        <f t="shared" si="0"/>
        <v>0</v>
      </c>
      <c r="AJ18" s="78">
        <f t="shared" si="0"/>
        <v>0</v>
      </c>
      <c r="AK18" s="78">
        <f t="shared" si="0"/>
        <v>0</v>
      </c>
      <c r="AL18" s="78">
        <f t="shared" si="0"/>
        <v>0</v>
      </c>
      <c r="AM18" s="78">
        <f t="shared" si="0"/>
        <v>0</v>
      </c>
      <c r="AN18" s="78">
        <f t="shared" si="0"/>
        <v>0</v>
      </c>
      <c r="AO18" s="78">
        <f t="shared" si="0"/>
        <v>0</v>
      </c>
      <c r="AP18" s="78">
        <f t="shared" si="0"/>
        <v>0</v>
      </c>
      <c r="AQ18" s="78">
        <f t="shared" si="0"/>
        <v>0</v>
      </c>
      <c r="AR18" s="107">
        <f t="shared" si="0"/>
        <v>0</v>
      </c>
      <c r="AS18" s="79">
        <f t="shared" si="0"/>
        <v>0</v>
      </c>
      <c r="AT18" s="78">
        <f t="shared" si="0"/>
        <v>0</v>
      </c>
      <c r="AU18" s="78">
        <f t="shared" si="0"/>
        <v>0</v>
      </c>
      <c r="AV18" s="78">
        <f t="shared" si="0"/>
        <v>0</v>
      </c>
      <c r="AW18" s="78">
        <f t="shared" si="0"/>
        <v>0</v>
      </c>
      <c r="AX18" s="78">
        <f t="shared" si="0"/>
        <v>0</v>
      </c>
      <c r="AY18" s="78">
        <f t="shared" si="0"/>
        <v>0</v>
      </c>
      <c r="AZ18" s="78">
        <f t="shared" si="0"/>
        <v>0</v>
      </c>
      <c r="BA18" s="78">
        <f t="shared" si="0"/>
        <v>0</v>
      </c>
      <c r="BB18" s="78">
        <f t="shared" si="0"/>
        <v>0</v>
      </c>
      <c r="BC18" s="78">
        <f t="shared" si="0"/>
        <v>0</v>
      </c>
      <c r="BD18" s="107">
        <f t="shared" si="0"/>
        <v>0</v>
      </c>
      <c r="BE18" s="79">
        <f t="shared" si="0"/>
        <v>0</v>
      </c>
      <c r="BF18" s="78">
        <f t="shared" si="0"/>
        <v>0</v>
      </c>
      <c r="BG18" s="78">
        <f t="shared" si="0"/>
        <v>0</v>
      </c>
      <c r="BH18" s="78">
        <f t="shared" si="0"/>
        <v>0</v>
      </c>
      <c r="BI18" s="78">
        <f t="shared" si="0"/>
        <v>0</v>
      </c>
      <c r="BJ18" s="78">
        <f t="shared" si="0"/>
        <v>0</v>
      </c>
      <c r="BK18" s="78">
        <f t="shared" si="0"/>
        <v>0</v>
      </c>
      <c r="BL18" s="78">
        <f t="shared" si="0"/>
        <v>0</v>
      </c>
      <c r="BM18" s="78">
        <f t="shared" si="0"/>
        <v>0</v>
      </c>
      <c r="BN18" s="78">
        <f t="shared" si="0"/>
        <v>0</v>
      </c>
      <c r="BO18" s="78">
        <f t="shared" si="0"/>
        <v>0</v>
      </c>
      <c r="BP18" s="107">
        <f t="shared" si="0"/>
        <v>0</v>
      </c>
      <c r="BQ18" s="137"/>
    </row>
    <row r="19" spans="1:69" ht="15" customHeight="1">
      <c r="A19" s="137"/>
      <c r="B19" s="215"/>
      <c r="C19" s="216"/>
      <c r="D19" s="216"/>
      <c r="E19" s="216"/>
      <c r="F19" s="139" t="s">
        <v>462</v>
      </c>
      <c r="G19" s="77" t="e">
        <f>H46</f>
        <v>#N/A</v>
      </c>
      <c r="H19" s="96" t="e">
        <f>G46</f>
        <v>#N/A</v>
      </c>
      <c r="I19" s="79" t="e">
        <f>IF(OR(IF(AND($G$19=$H$42,IF(COUNTIFS(I$6:I$17,"a")&gt;0,1,0)),1,0),IF(AND($G$19=$H$43,(OR(IF(COUNTIFS(I$6:I$17,"b")&gt;0,1,0),IF(COUNTIFS(I$6:I$17,"a")&gt;0,1,0)))),1,0),IF(AND($G$19=$H$44,(OR(IF(COUNTIFS(I$6:I$17,"b")&gt;0,1,0),IF(COUNTIFS(I$6:I$17,"a")&gt;0,1,0),IF(COUNTIFS(I$6:I$17,"c")&gt;0,1,0)))),1,0)),1,0)</f>
        <v>#N/A</v>
      </c>
      <c r="J19" s="78" t="e">
        <f t="shared" ref="J19:BP19" si="1">IF(OR(IF(AND($G$19=$H$42,IF(COUNTIFS(J$6:J$17,"a")&gt;0,1,0)),1,0),IF(AND($G$19=$H$43,(OR(IF(COUNTIFS(J$6:J$17,"b")&gt;0,1,0),IF(COUNTIFS(J$6:J$17,"a")&gt;0,1,0)))),1,0),IF(AND($G$19=$H$44,(OR(IF(COUNTIFS(J$6:J$17,"b")&gt;0,1,0),IF(COUNTIFS(J$6:J$17,"a")&gt;0,1,0),IF(COUNTIFS(J$6:J$17,"c")&gt;0,1,0)))),1,0)),1,0)</f>
        <v>#N/A</v>
      </c>
      <c r="K19" s="78" t="e">
        <f t="shared" si="1"/>
        <v>#N/A</v>
      </c>
      <c r="L19" s="78" t="e">
        <f t="shared" si="1"/>
        <v>#N/A</v>
      </c>
      <c r="M19" s="78" t="e">
        <f t="shared" si="1"/>
        <v>#N/A</v>
      </c>
      <c r="N19" s="78" t="e">
        <f t="shared" si="1"/>
        <v>#N/A</v>
      </c>
      <c r="O19" s="78" t="e">
        <f t="shared" si="1"/>
        <v>#N/A</v>
      </c>
      <c r="P19" s="78" t="e">
        <f t="shared" si="1"/>
        <v>#N/A</v>
      </c>
      <c r="Q19" s="78" t="e">
        <f t="shared" si="1"/>
        <v>#N/A</v>
      </c>
      <c r="R19" s="78" t="e">
        <f t="shared" si="1"/>
        <v>#N/A</v>
      </c>
      <c r="S19" s="78" t="e">
        <f t="shared" si="1"/>
        <v>#N/A</v>
      </c>
      <c r="T19" s="107" t="e">
        <f t="shared" si="1"/>
        <v>#N/A</v>
      </c>
      <c r="U19" s="79" t="e">
        <f t="shared" si="1"/>
        <v>#N/A</v>
      </c>
      <c r="V19" s="78" t="e">
        <f t="shared" si="1"/>
        <v>#N/A</v>
      </c>
      <c r="W19" s="78" t="e">
        <f t="shared" si="1"/>
        <v>#N/A</v>
      </c>
      <c r="X19" s="78" t="e">
        <f t="shared" si="1"/>
        <v>#N/A</v>
      </c>
      <c r="Y19" s="78" t="e">
        <f t="shared" si="1"/>
        <v>#N/A</v>
      </c>
      <c r="Z19" s="78" t="e">
        <f t="shared" si="1"/>
        <v>#N/A</v>
      </c>
      <c r="AA19" s="78" t="e">
        <f t="shared" si="1"/>
        <v>#N/A</v>
      </c>
      <c r="AB19" s="78" t="e">
        <f t="shared" si="1"/>
        <v>#N/A</v>
      </c>
      <c r="AC19" s="78" t="e">
        <f t="shared" si="1"/>
        <v>#N/A</v>
      </c>
      <c r="AD19" s="78" t="e">
        <f t="shared" si="1"/>
        <v>#N/A</v>
      </c>
      <c r="AE19" s="78" t="e">
        <f t="shared" si="1"/>
        <v>#N/A</v>
      </c>
      <c r="AF19" s="107" t="e">
        <f t="shared" si="1"/>
        <v>#N/A</v>
      </c>
      <c r="AG19" s="79" t="e">
        <f t="shared" si="1"/>
        <v>#N/A</v>
      </c>
      <c r="AH19" s="78" t="e">
        <f t="shared" si="1"/>
        <v>#N/A</v>
      </c>
      <c r="AI19" s="78" t="e">
        <f t="shared" si="1"/>
        <v>#N/A</v>
      </c>
      <c r="AJ19" s="78" t="e">
        <f t="shared" si="1"/>
        <v>#N/A</v>
      </c>
      <c r="AK19" s="78" t="e">
        <f t="shared" si="1"/>
        <v>#N/A</v>
      </c>
      <c r="AL19" s="78" t="e">
        <f t="shared" si="1"/>
        <v>#N/A</v>
      </c>
      <c r="AM19" s="78" t="e">
        <f t="shared" si="1"/>
        <v>#N/A</v>
      </c>
      <c r="AN19" s="78" t="e">
        <f t="shared" si="1"/>
        <v>#N/A</v>
      </c>
      <c r="AO19" s="78" t="e">
        <f t="shared" si="1"/>
        <v>#N/A</v>
      </c>
      <c r="AP19" s="78" t="e">
        <f t="shared" si="1"/>
        <v>#N/A</v>
      </c>
      <c r="AQ19" s="78" t="e">
        <f t="shared" si="1"/>
        <v>#N/A</v>
      </c>
      <c r="AR19" s="107" t="e">
        <f t="shared" si="1"/>
        <v>#N/A</v>
      </c>
      <c r="AS19" s="79" t="e">
        <f t="shared" si="1"/>
        <v>#N/A</v>
      </c>
      <c r="AT19" s="78" t="e">
        <f t="shared" si="1"/>
        <v>#N/A</v>
      </c>
      <c r="AU19" s="78" t="e">
        <f t="shared" si="1"/>
        <v>#N/A</v>
      </c>
      <c r="AV19" s="78" t="e">
        <f t="shared" si="1"/>
        <v>#N/A</v>
      </c>
      <c r="AW19" s="78" t="e">
        <f t="shared" si="1"/>
        <v>#N/A</v>
      </c>
      <c r="AX19" s="78" t="e">
        <f t="shared" si="1"/>
        <v>#N/A</v>
      </c>
      <c r="AY19" s="78" t="e">
        <f t="shared" si="1"/>
        <v>#N/A</v>
      </c>
      <c r="AZ19" s="78" t="e">
        <f t="shared" si="1"/>
        <v>#N/A</v>
      </c>
      <c r="BA19" s="78" t="e">
        <f t="shared" si="1"/>
        <v>#N/A</v>
      </c>
      <c r="BB19" s="78" t="e">
        <f t="shared" si="1"/>
        <v>#N/A</v>
      </c>
      <c r="BC19" s="78" t="e">
        <f t="shared" si="1"/>
        <v>#N/A</v>
      </c>
      <c r="BD19" s="107" t="e">
        <f t="shared" si="1"/>
        <v>#N/A</v>
      </c>
      <c r="BE19" s="79" t="e">
        <f t="shared" si="1"/>
        <v>#N/A</v>
      </c>
      <c r="BF19" s="78" t="e">
        <f t="shared" si="1"/>
        <v>#N/A</v>
      </c>
      <c r="BG19" s="78" t="e">
        <f t="shared" si="1"/>
        <v>#N/A</v>
      </c>
      <c r="BH19" s="78" t="e">
        <f t="shared" si="1"/>
        <v>#N/A</v>
      </c>
      <c r="BI19" s="78" t="e">
        <f t="shared" si="1"/>
        <v>#N/A</v>
      </c>
      <c r="BJ19" s="78" t="e">
        <f t="shared" si="1"/>
        <v>#N/A</v>
      </c>
      <c r="BK19" s="78" t="e">
        <f t="shared" si="1"/>
        <v>#N/A</v>
      </c>
      <c r="BL19" s="78" t="e">
        <f t="shared" si="1"/>
        <v>#N/A</v>
      </c>
      <c r="BM19" s="78" t="e">
        <f t="shared" si="1"/>
        <v>#N/A</v>
      </c>
      <c r="BN19" s="78" t="e">
        <f t="shared" si="1"/>
        <v>#N/A</v>
      </c>
      <c r="BO19" s="78" t="e">
        <f t="shared" si="1"/>
        <v>#N/A</v>
      </c>
      <c r="BP19" s="107" t="e">
        <f t="shared" si="1"/>
        <v>#N/A</v>
      </c>
      <c r="BQ19" s="137"/>
    </row>
    <row r="20" spans="1:69" ht="14.45" customHeight="1">
      <c r="A20" s="137"/>
      <c r="B20" s="147"/>
      <c r="C20" s="147"/>
      <c r="D20" s="147"/>
      <c r="E20" s="147"/>
      <c r="F20" s="147"/>
      <c r="G20" s="148"/>
      <c r="H20" s="149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37"/>
    </row>
    <row r="21" spans="1:69" ht="25.15" customHeight="1">
      <c r="A21" s="137"/>
      <c r="B21" s="401" t="e">
        <f>IF(E2=A45,"Neaplikuje sa",IF(H18&gt;=D46,CONCATENATE("Spĺňa podmienky praxe ",D46," mesiacov v riadení projektov bez vyhodnotenia zložitosti projektu "),CONCATENATE("Nespĺňa podmienky praxe ", D46," mesiacov v riadení projektov  bez vyhodnotenia zložitosti projektu")))</f>
        <v>#N/A</v>
      </c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401"/>
      <c r="AD21" s="401"/>
      <c r="AE21" s="401"/>
      <c r="AF21" s="401"/>
      <c r="AG21" s="401"/>
      <c r="AH21" s="401"/>
      <c r="AI21" s="401"/>
      <c r="AJ21" s="401"/>
      <c r="AK21" s="401"/>
      <c r="AL21" s="401"/>
      <c r="AM21" s="401"/>
      <c r="AN21" s="401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37"/>
    </row>
    <row r="22" spans="1:69" ht="23.45" customHeight="1">
      <c r="A22" s="137"/>
      <c r="B22" s="401" t="e">
        <f>IF(E2=A45,"Neaplikuje sa",IF(H19&gt;=F46,CONCATENATE("Spĺňa podmienky dĺžky praxe ",F46," mesiacov ako ",L46),CONCATENATE("Nespĺňa podmienky dĺžky praxe ",F46," mesiacov ako ",L46)))</f>
        <v>#N/A</v>
      </c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  <c r="Y22" s="401"/>
      <c r="Z22" s="401"/>
      <c r="AA22" s="401"/>
      <c r="AB22" s="401"/>
      <c r="AC22" s="401"/>
      <c r="AD22" s="401"/>
      <c r="AE22" s="401"/>
      <c r="AF22" s="401"/>
      <c r="AG22" s="401"/>
      <c r="AH22" s="401"/>
      <c r="AI22" s="401"/>
      <c r="AJ22" s="401"/>
      <c r="AK22" s="401"/>
      <c r="AL22" s="401"/>
      <c r="AM22" s="401"/>
      <c r="AN22" s="401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37"/>
    </row>
    <row r="23" spans="1:69" ht="23.45" customHeight="1">
      <c r="A23" s="137"/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7"/>
      <c r="AN23" s="297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37"/>
    </row>
    <row r="24" spans="1:69" s="67" customFormat="1" ht="48.6" customHeight="1">
      <c r="A24" s="138"/>
      <c r="B24" s="119" t="s">
        <v>463</v>
      </c>
      <c r="C24" s="404" t="s">
        <v>464</v>
      </c>
      <c r="D24" s="405"/>
      <c r="E24" s="405"/>
      <c r="F24" s="405"/>
      <c r="G24" s="406"/>
      <c r="H24" s="120" t="s">
        <v>465</v>
      </c>
      <c r="I24" s="121">
        <f>E3-15</f>
        <v>-15</v>
      </c>
      <c r="J24" s="122">
        <f>I24-365</f>
        <v>-380</v>
      </c>
      <c r="K24" s="122">
        <f>J24-365</f>
        <v>-745</v>
      </c>
      <c r="L24" s="122">
        <f>K24-365</f>
        <v>-1110</v>
      </c>
      <c r="M24" s="122">
        <f>L24-365</f>
        <v>-1475</v>
      </c>
      <c r="N24" s="123">
        <f>M24-365</f>
        <v>-1840</v>
      </c>
      <c r="O24" s="151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</row>
    <row r="25" spans="1:69" s="67" customFormat="1" ht="15" customHeight="1">
      <c r="A25" s="138"/>
      <c r="B25" s="108" t="s">
        <v>40</v>
      </c>
      <c r="C25" s="407"/>
      <c r="D25" s="408"/>
      <c r="E25" s="408"/>
      <c r="F25" s="408"/>
      <c r="G25" s="409"/>
      <c r="H25" s="113">
        <f t="shared" ref="H25:H36" si="2">SUM(I25:N25)</f>
        <v>0</v>
      </c>
      <c r="I25" s="116"/>
      <c r="J25" s="110"/>
      <c r="K25" s="110"/>
      <c r="L25" s="110"/>
      <c r="M25" s="110"/>
      <c r="N25" s="111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</row>
    <row r="26" spans="1:69" s="67" customFormat="1" ht="15" customHeight="1">
      <c r="A26" s="138"/>
      <c r="B26" s="90" t="s">
        <v>41</v>
      </c>
      <c r="C26" s="398"/>
      <c r="D26" s="399"/>
      <c r="E26" s="399"/>
      <c r="F26" s="399"/>
      <c r="G26" s="399"/>
      <c r="H26" s="69">
        <f t="shared" si="2"/>
        <v>0</v>
      </c>
      <c r="I26" s="116"/>
      <c r="J26" s="110"/>
      <c r="K26" s="110"/>
      <c r="L26" s="110"/>
      <c r="M26" s="110"/>
      <c r="N26" s="111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</row>
    <row r="27" spans="1:69" s="67" customFormat="1" ht="15" customHeight="1">
      <c r="A27" s="138"/>
      <c r="B27" s="90" t="s">
        <v>42</v>
      </c>
      <c r="C27" s="398"/>
      <c r="D27" s="399"/>
      <c r="E27" s="399"/>
      <c r="F27" s="399"/>
      <c r="G27" s="399"/>
      <c r="H27" s="69">
        <f t="shared" si="2"/>
        <v>0</v>
      </c>
      <c r="I27" s="116"/>
      <c r="J27" s="110"/>
      <c r="K27" s="110"/>
      <c r="L27" s="110"/>
      <c r="M27" s="110"/>
      <c r="N27" s="111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</row>
    <row r="28" spans="1:69" s="67" customFormat="1" ht="15" customHeight="1">
      <c r="A28" s="138"/>
      <c r="B28" s="90" t="s">
        <v>43</v>
      </c>
      <c r="C28" s="398"/>
      <c r="D28" s="399"/>
      <c r="E28" s="399"/>
      <c r="F28" s="399"/>
      <c r="G28" s="399"/>
      <c r="H28" s="69">
        <f t="shared" si="2"/>
        <v>0</v>
      </c>
      <c r="I28" s="116"/>
      <c r="J28" s="110"/>
      <c r="K28" s="110"/>
      <c r="L28" s="110"/>
      <c r="M28" s="110"/>
      <c r="N28" s="111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</row>
    <row r="29" spans="1:69" s="67" customFormat="1" ht="15" customHeight="1">
      <c r="A29" s="138"/>
      <c r="B29" s="90" t="s">
        <v>44</v>
      </c>
      <c r="C29" s="398"/>
      <c r="D29" s="399"/>
      <c r="E29" s="399"/>
      <c r="F29" s="399"/>
      <c r="G29" s="399"/>
      <c r="H29" s="69">
        <f t="shared" si="2"/>
        <v>0</v>
      </c>
      <c r="I29" s="116"/>
      <c r="J29" s="110"/>
      <c r="K29" s="110"/>
      <c r="L29" s="110"/>
      <c r="M29" s="110"/>
      <c r="N29" s="111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</row>
    <row r="30" spans="1:69" s="67" customFormat="1" ht="15" customHeight="1">
      <c r="A30" s="138"/>
      <c r="B30" s="90" t="s">
        <v>45</v>
      </c>
      <c r="C30" s="398"/>
      <c r="D30" s="399"/>
      <c r="E30" s="399"/>
      <c r="F30" s="399"/>
      <c r="G30" s="399"/>
      <c r="H30" s="69">
        <f t="shared" si="2"/>
        <v>0</v>
      </c>
      <c r="I30" s="116"/>
      <c r="J30" s="110"/>
      <c r="K30" s="110"/>
      <c r="L30" s="110"/>
      <c r="M30" s="110"/>
      <c r="N30" s="111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</row>
    <row r="31" spans="1:69" ht="15" customHeight="1">
      <c r="A31" s="146"/>
      <c r="B31" s="90" t="s">
        <v>46</v>
      </c>
      <c r="C31" s="398"/>
      <c r="D31" s="399"/>
      <c r="E31" s="399"/>
      <c r="F31" s="399"/>
      <c r="G31" s="399"/>
      <c r="H31" s="69">
        <f t="shared" si="2"/>
        <v>0</v>
      </c>
      <c r="I31" s="116"/>
      <c r="J31" s="110"/>
      <c r="K31" s="110"/>
      <c r="L31" s="110"/>
      <c r="M31" s="110"/>
      <c r="N31" s="111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</row>
    <row r="32" spans="1:69" ht="15" customHeight="1">
      <c r="A32" s="146"/>
      <c r="B32" s="90" t="s">
        <v>47</v>
      </c>
      <c r="C32" s="398"/>
      <c r="D32" s="399"/>
      <c r="E32" s="399"/>
      <c r="F32" s="399"/>
      <c r="G32" s="399"/>
      <c r="H32" s="69">
        <f t="shared" si="2"/>
        <v>0</v>
      </c>
      <c r="I32" s="116"/>
      <c r="J32" s="110"/>
      <c r="K32" s="110"/>
      <c r="L32" s="110"/>
      <c r="M32" s="110"/>
      <c r="N32" s="111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</row>
    <row r="33" spans="1:80" ht="15" customHeight="1">
      <c r="A33" s="146"/>
      <c r="B33" s="90" t="s">
        <v>48</v>
      </c>
      <c r="C33" s="412"/>
      <c r="D33" s="413"/>
      <c r="E33" s="413"/>
      <c r="F33" s="413"/>
      <c r="G33" s="413"/>
      <c r="H33" s="69">
        <f t="shared" si="2"/>
        <v>0</v>
      </c>
      <c r="I33" s="116"/>
      <c r="J33" s="110"/>
      <c r="K33" s="110"/>
      <c r="L33" s="110"/>
      <c r="M33" s="110"/>
      <c r="N33" s="111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</row>
    <row r="34" spans="1:80" ht="15" customHeight="1">
      <c r="A34" s="146"/>
      <c r="B34" s="90">
        <v>10</v>
      </c>
      <c r="C34" s="414"/>
      <c r="D34" s="415"/>
      <c r="E34" s="415"/>
      <c r="F34" s="415"/>
      <c r="G34" s="415"/>
      <c r="H34" s="69">
        <f t="shared" si="2"/>
        <v>0</v>
      </c>
      <c r="I34" s="116"/>
      <c r="J34" s="110"/>
      <c r="K34" s="110"/>
      <c r="L34" s="110"/>
      <c r="M34" s="110"/>
      <c r="N34" s="111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</row>
    <row r="35" spans="1:80" ht="15" customHeight="1">
      <c r="A35" s="146"/>
      <c r="B35" s="90">
        <v>11</v>
      </c>
      <c r="C35" s="414"/>
      <c r="D35" s="415"/>
      <c r="E35" s="415"/>
      <c r="F35" s="415"/>
      <c r="G35" s="415"/>
      <c r="H35" s="69">
        <f t="shared" si="2"/>
        <v>0</v>
      </c>
      <c r="I35" s="116"/>
      <c r="J35" s="110"/>
      <c r="K35" s="110"/>
      <c r="L35" s="110"/>
      <c r="M35" s="110"/>
      <c r="N35" s="111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</row>
    <row r="36" spans="1:80" ht="15" customHeight="1">
      <c r="A36" s="146"/>
      <c r="B36" s="90">
        <v>12</v>
      </c>
      <c r="C36" s="416"/>
      <c r="D36" s="417"/>
      <c r="E36" s="417"/>
      <c r="F36" s="417"/>
      <c r="G36" s="417"/>
      <c r="H36" s="114">
        <f t="shared" si="2"/>
        <v>0</v>
      </c>
      <c r="I36" s="116"/>
      <c r="J36" s="110"/>
      <c r="K36" s="110"/>
      <c r="L36" s="110"/>
      <c r="M36" s="110"/>
      <c r="N36" s="111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</row>
    <row r="37" spans="1:80" ht="15" customHeight="1">
      <c r="A37" s="137"/>
      <c r="B37" s="76"/>
      <c r="C37" s="423" t="s">
        <v>466</v>
      </c>
      <c r="D37" s="424"/>
      <c r="E37" s="424"/>
      <c r="F37" s="424"/>
      <c r="G37" s="424"/>
      <c r="H37" s="115">
        <f t="shared" ref="H37:N37" si="3">SUM(H25:H36)</f>
        <v>0</v>
      </c>
      <c r="I37" s="117">
        <f t="shared" si="3"/>
        <v>0</v>
      </c>
      <c r="J37" s="112">
        <f t="shared" si="3"/>
        <v>0</v>
      </c>
      <c r="K37" s="112">
        <f t="shared" si="3"/>
        <v>0</v>
      </c>
      <c r="L37" s="112">
        <f t="shared" si="3"/>
        <v>0</v>
      </c>
      <c r="M37" s="112">
        <f t="shared" si="3"/>
        <v>0</v>
      </c>
      <c r="N37" s="118">
        <f t="shared" si="3"/>
        <v>0</v>
      </c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</row>
    <row r="38" spans="1:80" ht="14.45" customHeight="1">
      <c r="A38" s="137"/>
      <c r="B38" s="156"/>
      <c r="C38" s="156"/>
      <c r="D38" s="156"/>
      <c r="E38" s="156"/>
      <c r="F38" s="298"/>
      <c r="G38" s="298"/>
      <c r="H38" s="157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37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</row>
    <row r="39" spans="1:80" ht="25.15" customHeight="1">
      <c r="A39" s="137"/>
      <c r="B39" s="401" t="str">
        <f>IF(OR((AND((I37+N37)&gt;=35,J37&gt;=35,K37&gt;=35,L37&gt;=35,M37&gt;=35)),H37&gt;=175),CONCATENATE("Poskytol dôkazy o ďalšom odbornom vzdelávaní 35 hodín ročne/175 celkovo v priebehu posledných 5 rokov"),CONCATENATE("Nespĺňa podmienky vzdelávania "))</f>
        <v xml:space="preserve">Nespĺňa podmienky vzdelávania </v>
      </c>
      <c r="C39" s="401"/>
      <c r="D39" s="401"/>
      <c r="E39" s="401"/>
      <c r="F39" s="401"/>
      <c r="G39" s="401"/>
      <c r="H39" s="401"/>
      <c r="I39" s="401"/>
      <c r="J39" s="401"/>
      <c r="K39" s="401"/>
      <c r="L39" s="401"/>
      <c r="M39" s="401"/>
      <c r="N39" s="401"/>
      <c r="O39" s="401"/>
      <c r="P39" s="401"/>
      <c r="Q39" s="401"/>
      <c r="R39" s="401"/>
      <c r="S39" s="401"/>
      <c r="T39" s="401"/>
      <c r="U39" s="401"/>
      <c r="V39" s="401"/>
      <c r="W39" s="401"/>
      <c r="X39" s="401"/>
      <c r="Y39" s="401"/>
      <c r="Z39" s="401"/>
      <c r="AA39" s="401"/>
      <c r="AB39" s="401"/>
      <c r="AC39" s="401"/>
      <c r="AD39" s="401"/>
      <c r="AE39" s="401"/>
      <c r="AF39" s="401"/>
      <c r="AG39" s="401"/>
      <c r="AH39" s="401"/>
      <c r="AI39" s="401"/>
      <c r="AJ39" s="401"/>
      <c r="AK39" s="401"/>
      <c r="AL39" s="401"/>
      <c r="AM39" s="401"/>
      <c r="AN39" s="401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37"/>
    </row>
    <row r="40" spans="1:80" ht="39.6" customHeight="1" thickBot="1">
      <c r="A40" s="137"/>
      <c r="B40" s="160"/>
      <c r="C40" s="147"/>
      <c r="D40" s="147"/>
      <c r="E40" s="147"/>
      <c r="F40" s="147"/>
      <c r="G40" s="147"/>
      <c r="H40" s="147"/>
      <c r="I40" s="150"/>
      <c r="J40" s="137"/>
      <c r="K40" s="137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37"/>
    </row>
    <row r="41" spans="1:80" ht="94.15" customHeight="1" thickBot="1">
      <c r="A41" s="418" t="s">
        <v>467</v>
      </c>
      <c r="B41" s="419"/>
      <c r="C41" s="93" t="s">
        <v>468</v>
      </c>
      <c r="D41" s="93" t="s">
        <v>469</v>
      </c>
      <c r="E41" s="93" t="s">
        <v>470</v>
      </c>
      <c r="F41" s="93" t="s">
        <v>471</v>
      </c>
      <c r="G41" s="93" t="s">
        <v>472</v>
      </c>
      <c r="H41" s="94" t="s">
        <v>473</v>
      </c>
      <c r="I41" s="137"/>
      <c r="J41" s="137"/>
      <c r="K41" s="420" t="s">
        <v>474</v>
      </c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/>
      <c r="X41" s="421"/>
      <c r="Y41" s="421"/>
      <c r="Z41" s="421"/>
      <c r="AA41" s="421"/>
      <c r="AB41" s="421"/>
      <c r="AC41" s="421"/>
      <c r="AD41" s="421"/>
      <c r="AE41" s="421"/>
      <c r="AF41" s="421"/>
      <c r="AG41" s="421"/>
      <c r="AH41" s="421"/>
      <c r="AI41" s="421"/>
      <c r="AJ41" s="421"/>
      <c r="AK41" s="421"/>
      <c r="AL41" s="421"/>
      <c r="AM41" s="421"/>
      <c r="AN41" s="422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37"/>
    </row>
    <row r="42" spans="1:80" ht="15" customHeight="1">
      <c r="A42" s="427" t="s">
        <v>475</v>
      </c>
      <c r="B42" s="428"/>
      <c r="C42" s="86">
        <f>12*5</f>
        <v>60</v>
      </c>
      <c r="D42" s="86">
        <v>30</v>
      </c>
      <c r="E42" s="86">
        <f>SUM(I18:BP18)</f>
        <v>0</v>
      </c>
      <c r="F42" s="86">
        <v>30</v>
      </c>
      <c r="G42" s="86" t="e">
        <f>IF($G$19=H42,SUM($I$19:$BP$19)," ")</f>
        <v>#N/A</v>
      </c>
      <c r="H42" s="87">
        <v>3.2</v>
      </c>
      <c r="I42" s="137"/>
      <c r="J42" s="137"/>
      <c r="K42" s="101" t="s">
        <v>476</v>
      </c>
      <c r="L42" s="429" t="s">
        <v>477</v>
      </c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29"/>
      <c r="AA42" s="429"/>
      <c r="AB42" s="429"/>
      <c r="AC42" s="429"/>
      <c r="AD42" s="429"/>
      <c r="AE42" s="429"/>
      <c r="AF42" s="429"/>
      <c r="AG42" s="429"/>
      <c r="AH42" s="429"/>
      <c r="AI42" s="429"/>
      <c r="AJ42" s="429"/>
      <c r="AK42" s="429"/>
      <c r="AL42" s="429"/>
      <c r="AM42" s="429"/>
      <c r="AN42" s="43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37"/>
    </row>
    <row r="43" spans="1:80" ht="15" customHeight="1">
      <c r="A43" s="431" t="s">
        <v>105</v>
      </c>
      <c r="B43" s="432"/>
      <c r="C43" s="80">
        <f>12*5</f>
        <v>60</v>
      </c>
      <c r="D43" s="80">
        <v>30</v>
      </c>
      <c r="E43" s="80">
        <f>SUM(I18:BP18)</f>
        <v>0</v>
      </c>
      <c r="F43" s="80">
        <v>30</v>
      </c>
      <c r="G43" s="86" t="e">
        <f>IF($G$19=H43,SUM($I$19:$BP$19)," ")</f>
        <v>#N/A</v>
      </c>
      <c r="H43" s="88">
        <v>2.5</v>
      </c>
      <c r="I43" s="137"/>
      <c r="J43" s="137"/>
      <c r="K43" s="100" t="s">
        <v>478</v>
      </c>
      <c r="L43" s="433" t="s">
        <v>479</v>
      </c>
      <c r="M43" s="433"/>
      <c r="N43" s="433"/>
      <c r="O43" s="433"/>
      <c r="P43" s="433"/>
      <c r="Q43" s="433"/>
      <c r="R43" s="433"/>
      <c r="S43" s="433"/>
      <c r="T43" s="433"/>
      <c r="U43" s="433"/>
      <c r="V43" s="433"/>
      <c r="W43" s="433"/>
      <c r="X43" s="433"/>
      <c r="Y43" s="433"/>
      <c r="Z43" s="433"/>
      <c r="AA43" s="433"/>
      <c r="AB43" s="433"/>
      <c r="AC43" s="433"/>
      <c r="AD43" s="433"/>
      <c r="AE43" s="433"/>
      <c r="AF43" s="433"/>
      <c r="AG43" s="433"/>
      <c r="AH43" s="433"/>
      <c r="AI43" s="433"/>
      <c r="AJ43" s="433"/>
      <c r="AK43" s="433"/>
      <c r="AL43" s="433"/>
      <c r="AM43" s="433"/>
      <c r="AN43" s="434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37"/>
    </row>
    <row r="44" spans="1:80" ht="15" customHeight="1">
      <c r="A44" s="431" t="s">
        <v>480</v>
      </c>
      <c r="B44" s="432"/>
      <c r="C44" s="80">
        <f>12*5</f>
        <v>60</v>
      </c>
      <c r="D44" s="80">
        <v>30</v>
      </c>
      <c r="E44" s="80">
        <f>SUM(I18:BP18)</f>
        <v>0</v>
      </c>
      <c r="F44" s="80">
        <v>30</v>
      </c>
      <c r="G44" s="86" t="e">
        <f>IF($G$19=H44,SUM($I$19:$BP$19)," ")</f>
        <v>#N/A</v>
      </c>
      <c r="H44" s="88">
        <v>1.6</v>
      </c>
      <c r="I44" s="137"/>
      <c r="J44" s="137"/>
      <c r="K44" s="100" t="s">
        <v>481</v>
      </c>
      <c r="L44" s="433" t="s">
        <v>482</v>
      </c>
      <c r="M44" s="433"/>
      <c r="N44" s="433"/>
      <c r="O44" s="433"/>
      <c r="P44" s="433"/>
      <c r="Q44" s="433"/>
      <c r="R44" s="433"/>
      <c r="S44" s="433"/>
      <c r="T44" s="433"/>
      <c r="U44" s="433"/>
      <c r="V44" s="433"/>
      <c r="W44" s="433"/>
      <c r="X44" s="433"/>
      <c r="Y44" s="433"/>
      <c r="Z44" s="433"/>
      <c r="AA44" s="433"/>
      <c r="AB44" s="433"/>
      <c r="AC44" s="433"/>
      <c r="AD44" s="433"/>
      <c r="AE44" s="433"/>
      <c r="AF44" s="433"/>
      <c r="AG44" s="433"/>
      <c r="AH44" s="433"/>
      <c r="AI44" s="433"/>
      <c r="AJ44" s="433"/>
      <c r="AK44" s="433"/>
      <c r="AL44" s="433"/>
      <c r="AM44" s="433"/>
      <c r="AN44" s="434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37"/>
    </row>
    <row r="45" spans="1:80" ht="15" customHeight="1" thickBot="1">
      <c r="A45" s="435" t="s">
        <v>483</v>
      </c>
      <c r="B45" s="436"/>
      <c r="C45" s="81">
        <v>60</v>
      </c>
      <c r="D45" s="81">
        <v>0</v>
      </c>
      <c r="E45" s="81">
        <v>0</v>
      </c>
      <c r="F45" s="81">
        <v>0</v>
      </c>
      <c r="G45" s="86" t="e">
        <f>IF($G$19=H45,SUM($I$19:$BP$19)," ")</f>
        <v>#N/A</v>
      </c>
      <c r="H45" s="85">
        <v>0</v>
      </c>
      <c r="I45" s="137"/>
      <c r="J45" s="137"/>
      <c r="K45" s="102" t="s">
        <v>484</v>
      </c>
      <c r="L45" s="437" t="s">
        <v>485</v>
      </c>
      <c r="M45" s="437"/>
      <c r="N45" s="437"/>
      <c r="O45" s="437"/>
      <c r="P45" s="437"/>
      <c r="Q45" s="437"/>
      <c r="R45" s="437"/>
      <c r="S45" s="437"/>
      <c r="T45" s="437"/>
      <c r="U45" s="437"/>
      <c r="V45" s="437"/>
      <c r="W45" s="437"/>
      <c r="X45" s="437"/>
      <c r="Y45" s="437"/>
      <c r="Z45" s="437"/>
      <c r="AA45" s="437"/>
      <c r="AB45" s="437"/>
      <c r="AC45" s="437"/>
      <c r="AD45" s="437"/>
      <c r="AE45" s="437"/>
      <c r="AF45" s="437"/>
      <c r="AG45" s="437"/>
      <c r="AH45" s="437"/>
      <c r="AI45" s="437"/>
      <c r="AJ45" s="437"/>
      <c r="AK45" s="437"/>
      <c r="AL45" s="437"/>
      <c r="AM45" s="437"/>
      <c r="AN45" s="438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37"/>
    </row>
    <row r="46" spans="1:80" ht="15" customHeight="1" thickBot="1">
      <c r="A46" s="89" t="s">
        <v>486</v>
      </c>
      <c r="B46" s="91"/>
      <c r="C46" s="97" t="e">
        <f>VLOOKUP(E2,A42:C45,3,)</f>
        <v>#N/A</v>
      </c>
      <c r="D46" s="92" t="e">
        <f>VLOOKUP($E$2,A42:D45,4,)</f>
        <v>#N/A</v>
      </c>
      <c r="E46" s="97" t="e">
        <f>VLOOKUP($E$2,A42:E45,5,)</f>
        <v>#N/A</v>
      </c>
      <c r="F46" s="92" t="e">
        <f>VLOOKUP($E$2,A42:F45,6,)</f>
        <v>#N/A</v>
      </c>
      <c r="G46" s="97" t="e">
        <f>VLOOKUP($E$2,A42:G45,7,)</f>
        <v>#N/A</v>
      </c>
      <c r="H46" s="98" t="e">
        <f>VLOOKUP($E$2,A42:H45,8,)</f>
        <v>#N/A</v>
      </c>
      <c r="I46" s="137"/>
      <c r="J46" s="137"/>
      <c r="K46" s="103"/>
      <c r="L46" s="425" t="e">
        <f>VLOOKUP($E$2,A42:L45,12,)</f>
        <v>#N/A</v>
      </c>
      <c r="M46" s="425"/>
      <c r="N46" s="425"/>
      <c r="O46" s="425"/>
      <c r="P46" s="425"/>
      <c r="Q46" s="425"/>
      <c r="R46" s="425"/>
      <c r="S46" s="425"/>
      <c r="T46" s="425"/>
      <c r="U46" s="425"/>
      <c r="V46" s="425"/>
      <c r="W46" s="425"/>
      <c r="X46" s="425"/>
      <c r="Y46" s="425"/>
      <c r="Z46" s="425"/>
      <c r="AA46" s="425"/>
      <c r="AB46" s="425"/>
      <c r="AC46" s="425"/>
      <c r="AD46" s="425"/>
      <c r="AE46" s="425"/>
      <c r="AF46" s="425"/>
      <c r="AG46" s="425"/>
      <c r="AH46" s="425"/>
      <c r="AI46" s="425"/>
      <c r="AJ46" s="425"/>
      <c r="AK46" s="425"/>
      <c r="AL46" s="425"/>
      <c r="AM46" s="425"/>
      <c r="AN46" s="426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</row>
    <row r="47" spans="1:80">
      <c r="A47" s="137"/>
      <c r="B47" s="137"/>
      <c r="C47" s="147"/>
      <c r="D47" s="147"/>
      <c r="E47" s="147"/>
      <c r="F47" s="147"/>
      <c r="G47" s="147"/>
      <c r="H47" s="137"/>
      <c r="I47" s="137"/>
      <c r="J47" s="161"/>
      <c r="K47" s="162"/>
      <c r="L47" s="163"/>
      <c r="M47" s="164"/>
      <c r="N47" s="165"/>
      <c r="O47" s="165"/>
      <c r="P47" s="164"/>
      <c r="Q47" s="166"/>
      <c r="R47" s="167"/>
      <c r="S47" s="165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 t="s">
        <v>487</v>
      </c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</row>
    <row r="48" spans="1:80" ht="15">
      <c r="A48" s="137"/>
      <c r="B48" s="168"/>
      <c r="C48" s="169"/>
      <c r="D48" s="169"/>
      <c r="E48" s="169"/>
      <c r="F48" s="169"/>
      <c r="G48" s="147"/>
      <c r="H48" s="137"/>
      <c r="I48" s="137"/>
      <c r="J48" s="161"/>
      <c r="K48" s="162"/>
      <c r="L48" s="163"/>
      <c r="M48" s="164"/>
      <c r="N48" s="165"/>
      <c r="O48" s="165"/>
      <c r="P48" s="164"/>
      <c r="Q48" s="166"/>
      <c r="R48" s="167"/>
      <c r="S48" s="165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</row>
    <row r="49" spans="1:69" ht="14.25">
      <c r="A49" s="137"/>
      <c r="B49" s="137"/>
      <c r="C49" s="169"/>
      <c r="D49" s="137"/>
      <c r="E49" s="137"/>
      <c r="F49" s="137"/>
      <c r="G49" s="137"/>
      <c r="H49" s="137"/>
      <c r="I49" s="137"/>
      <c r="J49" s="137"/>
      <c r="K49" s="162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</row>
    <row r="50" spans="1:69" ht="15" customHeight="1">
      <c r="A50" s="137"/>
      <c r="B50" s="168"/>
      <c r="C50" s="168"/>
      <c r="D50" s="168"/>
      <c r="E50" s="168"/>
      <c r="F50" s="168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</row>
    <row r="51" spans="1:69" ht="15">
      <c r="A51" s="137"/>
      <c r="B51" s="170" t="s">
        <v>488</v>
      </c>
      <c r="C51" s="171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</row>
    <row r="52" spans="1:69" ht="14.25">
      <c r="A52" s="137"/>
      <c r="B52" s="172" t="s">
        <v>489</v>
      </c>
      <c r="C52" s="171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</row>
    <row r="53" spans="1:69" ht="14.25">
      <c r="A53" s="137"/>
      <c r="B53" s="172" t="s">
        <v>490</v>
      </c>
      <c r="C53" s="171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</row>
    <row r="54" spans="1:69" ht="14.25">
      <c r="A54" s="137"/>
      <c r="B54" s="172" t="s">
        <v>491</v>
      </c>
      <c r="C54" s="171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</row>
    <row r="55" spans="1:69" ht="15">
      <c r="A55" s="137"/>
      <c r="B55" s="173" t="s">
        <v>492</v>
      </c>
      <c r="C55" s="173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</row>
    <row r="56" spans="1:69" ht="15">
      <c r="A56" s="137"/>
      <c r="B56" s="173" t="s">
        <v>493</v>
      </c>
      <c r="C56" s="173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</row>
    <row r="57" spans="1:69">
      <c r="A57" s="137"/>
      <c r="B57" s="174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</row>
    <row r="58" spans="1:69">
      <c r="A58" s="137"/>
      <c r="B58" s="174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</row>
    <row r="59" spans="1:69">
      <c r="B59" s="84"/>
    </row>
    <row r="60" spans="1:69">
      <c r="B60" s="84"/>
    </row>
    <row r="61" spans="1:69">
      <c r="B61" s="84"/>
    </row>
    <row r="62" spans="1:69" ht="15">
      <c r="B62" s="83"/>
      <c r="C62" s="82"/>
      <c r="D62" s="82"/>
      <c r="E62" s="82"/>
      <c r="F62" s="82"/>
    </row>
  </sheetData>
  <mergeCells count="50">
    <mergeCell ref="L46:AN46"/>
    <mergeCell ref="A42:B42"/>
    <mergeCell ref="L42:AN42"/>
    <mergeCell ref="A43:B43"/>
    <mergeCell ref="L43:AN43"/>
    <mergeCell ref="A44:B44"/>
    <mergeCell ref="L44:AN44"/>
    <mergeCell ref="A45:B45"/>
    <mergeCell ref="L45:AN45"/>
    <mergeCell ref="C34:G34"/>
    <mergeCell ref="C35:G35"/>
    <mergeCell ref="C36:G36"/>
    <mergeCell ref="B39:AN39"/>
    <mergeCell ref="A41:B41"/>
    <mergeCell ref="K41:AN41"/>
    <mergeCell ref="C37:G37"/>
    <mergeCell ref="C29:G29"/>
    <mergeCell ref="C30:G30"/>
    <mergeCell ref="C31:G31"/>
    <mergeCell ref="C32:G32"/>
    <mergeCell ref="C33:G33"/>
    <mergeCell ref="F1:G1"/>
    <mergeCell ref="F2:G2"/>
    <mergeCell ref="F3:G3"/>
    <mergeCell ref="C24:G24"/>
    <mergeCell ref="C25:G25"/>
    <mergeCell ref="C10:G10"/>
    <mergeCell ref="C17:G17"/>
    <mergeCell ref="C16:G16"/>
    <mergeCell ref="C15:G15"/>
    <mergeCell ref="C14:G14"/>
    <mergeCell ref="C13:G13"/>
    <mergeCell ref="C12:G12"/>
    <mergeCell ref="C11:G11"/>
    <mergeCell ref="B21:AN21"/>
    <mergeCell ref="C3:D3"/>
    <mergeCell ref="C5:G5"/>
    <mergeCell ref="C27:G27"/>
    <mergeCell ref="C28:G28"/>
    <mergeCell ref="C8:G8"/>
    <mergeCell ref="C6:G6"/>
    <mergeCell ref="C7:G7"/>
    <mergeCell ref="B22:AN22"/>
    <mergeCell ref="C9:G9"/>
    <mergeCell ref="C26:G26"/>
    <mergeCell ref="J4:T4"/>
    <mergeCell ref="V4:AF4"/>
    <mergeCell ref="AH4:AR4"/>
    <mergeCell ref="AT4:BD4"/>
    <mergeCell ref="BF4:BP4"/>
  </mergeCells>
  <conditionalFormatting sqref="B39">
    <cfRule type="expression" dxfId="16" priority="6" stopIfTrue="1">
      <formula>$H$37&gt;=175</formula>
    </cfRule>
  </conditionalFormatting>
  <conditionalFormatting sqref="H1:H3">
    <cfRule type="cellIs" dxfId="15" priority="3" operator="equal">
      <formula>"Nevyhovel"</formula>
    </cfRule>
    <cfRule type="cellIs" dxfId="14" priority="4" operator="equal">
      <formula>"Vyhovel"</formula>
    </cfRule>
    <cfRule type="colorScale" priority="5">
      <colorScale>
        <cfvo type="min"/>
        <cfvo type="max"/>
        <color rgb="FFFF7128"/>
        <color rgb="FFFFEF9C"/>
      </colorScale>
    </cfRule>
  </conditionalFormatting>
  <conditionalFormatting sqref="B23">
    <cfRule type="expression" dxfId="13" priority="7">
      <formula>$H$19&gt;=$F$46</formula>
    </cfRule>
  </conditionalFormatting>
  <conditionalFormatting sqref="B21">
    <cfRule type="expression" dxfId="12" priority="2">
      <formula>$H$18&gt;=$D$46</formula>
    </cfRule>
  </conditionalFormatting>
  <conditionalFormatting sqref="B22">
    <cfRule type="expression" dxfId="11" priority="1">
      <formula>$H$19&gt;=$F$46</formula>
    </cfRule>
  </conditionalFormatting>
  <pageMargins left="0.7" right="0.7" top="0.75" bottom="0.75" header="0.3" footer="0.3"/>
  <pageSetup paperSize="9" orientation="portrait" r:id="rId1"/>
  <ignoredErrors>
    <ignoredError sqref="B6:B14 B25:B33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A8763DEAFAEA4E9E711E22829CCF38" ma:contentTypeVersion="9" ma:contentTypeDescription="Create a new document." ma:contentTypeScope="" ma:versionID="e4fafdeaf6eebb6a6fa1349c52556c0c">
  <xsd:schema xmlns:xsd="http://www.w3.org/2001/XMLSchema" xmlns:xs="http://www.w3.org/2001/XMLSchema" xmlns:p="http://schemas.microsoft.com/office/2006/metadata/properties" xmlns:ns2="cbdb1b81-7b8d-4551-8ebc-09f3171cef39" xmlns:ns3="e7eb95d3-3d15-4a23-847d-93a3c86b86de" targetNamespace="http://schemas.microsoft.com/office/2006/metadata/properties" ma:root="true" ma:fieldsID="53fbc45b6e6269d9e2ed51b51b6062f0" ns2:_="" ns3:_="">
    <xsd:import namespace="cbdb1b81-7b8d-4551-8ebc-09f3171cef39"/>
    <xsd:import namespace="e7eb95d3-3d15-4a23-847d-93a3c86b86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db1b81-7b8d-4551-8ebc-09f3171cef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b95d3-3d15-4a23-847d-93a3c86b86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A6E5AB-8DE3-44DC-88E1-E14D0693F7D4}"/>
</file>

<file path=customXml/itemProps2.xml><?xml version="1.0" encoding="utf-8"?>
<ds:datastoreItem xmlns:ds="http://schemas.openxmlformats.org/officeDocument/2006/customXml" ds:itemID="{35EB6A6F-D6AC-46AA-967A-70C4663556A4}"/>
</file>

<file path=customXml/itemProps3.xml><?xml version="1.0" encoding="utf-8"?>
<ds:datastoreItem xmlns:ds="http://schemas.openxmlformats.org/officeDocument/2006/customXml" ds:itemID="{1958CB5F-7936-4363-B42A-272AED48E7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PM Partners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Duncan</dc:creator>
  <cp:keywords/>
  <dc:description/>
  <cp:lastModifiedBy>Certifikačný orgán IPMA Slovakia</cp:lastModifiedBy>
  <cp:revision/>
  <dcterms:created xsi:type="dcterms:W3CDTF">2016-04-15T13:56:41Z</dcterms:created>
  <dcterms:modified xsi:type="dcterms:W3CDTF">2021-01-30T18:13:15Z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0x01010036A8763DEAFAEA4E9E711E22829CCF38</vt:lpwstr>
  </property>
</Properties>
</file>